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90" windowWidth="20730" windowHeight="11760" activeTab="0"/>
  </bookViews>
  <sheets>
    <sheet name="List1" sheetId="1" r:id="rId1"/>
    <sheet name="List2" sheetId="2" r:id="rId2"/>
    <sheet name="RASPORED PLAĆA" sheetId="3" r:id="rId3"/>
  </sheets>
  <externalReferences>
    <externalReference r:id="rId6"/>
  </externalReferences>
  <definedNames/>
  <calcPr calcId="144525"/>
</workbook>
</file>

<file path=xl/sharedStrings.xml><?xml version="1.0" encoding="utf-8"?>
<sst xmlns="http://schemas.openxmlformats.org/spreadsheetml/2006/main" count="563" uniqueCount="456">
  <si>
    <t>SVEUKUPNO RASHODI I IZDATCI</t>
  </si>
  <si>
    <t>BROJ KONTA</t>
  </si>
  <si>
    <t>VRSTA RASHODA</t>
  </si>
  <si>
    <t>RAZDJEL 001 JEDINSTVENI UPRAVNI ODJEL</t>
  </si>
  <si>
    <t>GLAVA 00101 POSLOVI ODJELA</t>
  </si>
  <si>
    <t>Funkcijska klasifikacija: 01-opće javne usluge</t>
  </si>
  <si>
    <t>Program 01: Redovna djelatnost</t>
  </si>
  <si>
    <t>Aktivnost: Administracija i upravljanje</t>
  </si>
  <si>
    <t>Plaće</t>
  </si>
  <si>
    <t>Bruto plaće</t>
  </si>
  <si>
    <t>Ostali rashodi za zaposlene</t>
  </si>
  <si>
    <t>Darovi djeci</t>
  </si>
  <si>
    <t>Regres i božićnica</t>
  </si>
  <si>
    <t>Jubilarna nagrada</t>
  </si>
  <si>
    <t>Doprinosi na plaće</t>
  </si>
  <si>
    <t>Doprinos za zdravstveno osiguranje i ozljede</t>
  </si>
  <si>
    <t>Doprinos za zapošljavanje</t>
  </si>
  <si>
    <t>Naknade troškova zaposlenima</t>
  </si>
  <si>
    <t>Službena putovanja</t>
  </si>
  <si>
    <t>Seminari, savjetovanja i simpoziji</t>
  </si>
  <si>
    <t>Rashodi za materijal i energiju</t>
  </si>
  <si>
    <t>Uredski materijal</t>
  </si>
  <si>
    <t>Matrijal za čišćenje i održavanje</t>
  </si>
  <si>
    <t>Potrošak električne energije za zgradu općinske uprave</t>
  </si>
  <si>
    <t>Potrošak plina za zgradu općinske uprave</t>
  </si>
  <si>
    <t>Potrošak plina za potrovlje - Ured Polj.sav.sl. i uredi udruga</t>
  </si>
  <si>
    <t>Izdaci za gorivo za službena vozila (Škoda)</t>
  </si>
  <si>
    <t>Troškovi za održavanje uredski prostorija</t>
  </si>
  <si>
    <t>Troškovi za održavanje opreme</t>
  </si>
  <si>
    <t>Troškovi za održavanje prijevoznog sredstva (škoda, fiat)</t>
  </si>
  <si>
    <t>Sitan inventar</t>
  </si>
  <si>
    <t>Auto gume</t>
  </si>
  <si>
    <t>Rashodi za usluge</t>
  </si>
  <si>
    <t>Troškovi telefona i telefaksa</t>
  </si>
  <si>
    <t>Poštarina</t>
  </si>
  <si>
    <t>Tekuće održavanje uredske opreme</t>
  </si>
  <si>
    <t>Ostale usluge tekućeg i investiciskog održavanja</t>
  </si>
  <si>
    <t>Izdaci za elektronske medije</t>
  </si>
  <si>
    <t>Izdaci za usluge izrade promotivnih materijala</t>
  </si>
  <si>
    <t>Izdaci za različite katastarsko-geodetske usluge</t>
  </si>
  <si>
    <t>Računalne usluge</t>
  </si>
  <si>
    <t>Grafičke i tiskarske usluge</t>
  </si>
  <si>
    <t>Ostali izdaci za registraciju službenih vozila</t>
  </si>
  <si>
    <t>Ostali nespomenuti rashodi poslovanja</t>
  </si>
  <si>
    <t>Reprezentacija</t>
  </si>
  <si>
    <t>Članarine</t>
  </si>
  <si>
    <t>Ostali nespomenuti izdaci - HRT pretplata</t>
  </si>
  <si>
    <t>Ostali različiti nespomenuti izdaci</t>
  </si>
  <si>
    <t>Kapitalni projekt: Nabava nefinancijske imovine za redovan rad</t>
  </si>
  <si>
    <t>Nematerijalna imovina</t>
  </si>
  <si>
    <t>Ostala nespomenuta prava</t>
  </si>
  <si>
    <t>Postrojenja i oprema</t>
  </si>
  <si>
    <t>Računala i računalna oprema</t>
  </si>
  <si>
    <t>Telefonske centrale i telefoni</t>
  </si>
  <si>
    <t>Prijevozna sredstva</t>
  </si>
  <si>
    <t>Osobni automobil</t>
  </si>
  <si>
    <t>Dodatna ulaganja na građevinskim objektima</t>
  </si>
  <si>
    <t>Nematerijalna proizvedena imovina</t>
  </si>
  <si>
    <t xml:space="preserve">GLAVA 00102 JAVNE USTANOVE ŠKOLSKOG ODGOJA </t>
  </si>
  <si>
    <t>Funkcijska klasifikacija: 09 - Obrazovanje</t>
  </si>
  <si>
    <t>Program 01: Program predškolskog odgoja-korisnik Dječji vrtić Nova Gradiška</t>
  </si>
  <si>
    <t>Aktivnost: Sufinanciranje odgajateljice "Male škole"</t>
  </si>
  <si>
    <t>Dječji vrtić Nova Gradiška</t>
  </si>
  <si>
    <t>Program 02 Javne potrebe iznad standarda u školstvu</t>
  </si>
  <si>
    <t>Aktivnost: Poticanje rada školskih ustanova na području Općine</t>
  </si>
  <si>
    <t>Tekuće donacije</t>
  </si>
  <si>
    <t>Područne škole G.Bogićevci i Smrtić</t>
  </si>
  <si>
    <t>Kapitalne donacije</t>
  </si>
  <si>
    <t>Aktivnost: Stipendiranje studenata</t>
  </si>
  <si>
    <t>Ostale naknade građanima i kućanstvima iz proračuna</t>
  </si>
  <si>
    <t xml:space="preserve">Stipendije i školarine - jednokratne pomoći studentima </t>
  </si>
  <si>
    <t>GLAVA 00103 PROGRAMSKA DJELATNOST KULTURE</t>
  </si>
  <si>
    <t>Funkcijska klasifikacija: 08 - Rekreacija, kultura i religija</t>
  </si>
  <si>
    <t>Program 01: Program javnih potreba u kulturi</t>
  </si>
  <si>
    <t>Aktivnost: Manifestacije u kulturi pod pokroviteljstvom Općine</t>
  </si>
  <si>
    <t>Ostali rashodi</t>
  </si>
  <si>
    <t>Dan općine - Smotra folklora</t>
  </si>
  <si>
    <t>Program 02: Djelatnost Narodne knjižnice i čitaonice "Grigor Vitez"</t>
  </si>
  <si>
    <t>Aktivnost: Administrativno, tehničko i stručno osoblje</t>
  </si>
  <si>
    <t>Doprinos za zdravstveno osiguranje</t>
  </si>
  <si>
    <t>Troškovi službenog putovanja</t>
  </si>
  <si>
    <t>Uredski materija</t>
  </si>
  <si>
    <t>Potrošak električne energije</t>
  </si>
  <si>
    <t>Plin</t>
  </si>
  <si>
    <t>Materijal za tekuće održavanje opreme</t>
  </si>
  <si>
    <t>Usluge tekućeg i invest. održ.opreme</t>
  </si>
  <si>
    <t>Časopisi</t>
  </si>
  <si>
    <t>Ostani nespomenuti rashodi- kulturne manifestacije knjižnice</t>
  </si>
  <si>
    <t>Ostali financijski rashodi</t>
  </si>
  <si>
    <t>Naknada banci za obavljanje poslova platnog prometa</t>
  </si>
  <si>
    <t>Zatezne kamate</t>
  </si>
  <si>
    <t>Kapitalni projekt: Nabava uredske opreme i namještaja u knjižnici</t>
  </si>
  <si>
    <t>Kapitalni projekt: Nabava knjižničke građe</t>
  </si>
  <si>
    <t>Knjige, umjetnička djela i ostale izložbene vrijednosti</t>
  </si>
  <si>
    <t>Knjige</t>
  </si>
  <si>
    <t>Program 03: Religiozne potrebe građana</t>
  </si>
  <si>
    <t>Kapitalni projekt: Izgradnja i obnova sakralnih objekata</t>
  </si>
  <si>
    <t>Župa Sv. Duha GB</t>
  </si>
  <si>
    <t>GLAVA 00104 PROGRAMSKA DJELATNOST SPORTA</t>
  </si>
  <si>
    <t>Funkcijska klasifikacija: 08- rekreacija, kultura, religija</t>
  </si>
  <si>
    <t>Program 01: Organizacija rekreacije i športskih aktivnosti</t>
  </si>
  <si>
    <t>Aktivnost: Osnovna djelatnost športskih udruga i udruga tehničke</t>
  </si>
  <si>
    <t>NK Sloboda</t>
  </si>
  <si>
    <t>ŠK Bedem</t>
  </si>
  <si>
    <t>STK Gornji Bogićevci</t>
  </si>
  <si>
    <t>DŠR "Sport za sve" Gornji Bogićevci</t>
  </si>
  <si>
    <t>LU  Sokol</t>
  </si>
  <si>
    <t>Aktivnost: Manifestacije u športu pod pokroviteljstvom Općine</t>
  </si>
  <si>
    <t xml:space="preserve">Dan općine -Šahovski i nogometni turnir </t>
  </si>
  <si>
    <t>Kapitalni projekt: Izgradnja sportskih terena</t>
  </si>
  <si>
    <t>Ostali građevinski objekti</t>
  </si>
  <si>
    <t>SRC Brezine</t>
  </si>
  <si>
    <t>GLAVA 00105 JAVNE POTREBE I USLUGE U ZDRAVSTVU</t>
  </si>
  <si>
    <t>Funkcijska klasifikacija: 07 - Zdravstvo</t>
  </si>
  <si>
    <t>Program 01: Dodatne usluge u zdravstvu i preventiva</t>
  </si>
  <si>
    <t>Aktivnost: Poslovi deratizacije i dezinsekcije</t>
  </si>
  <si>
    <t>zdravstvene i vet. usluge</t>
  </si>
  <si>
    <t>Deratizacija i dezinsekcija</t>
  </si>
  <si>
    <t>GLAVA 00106 PROGRAMSKA DJELATNOST SOCIJALNE SKRBI</t>
  </si>
  <si>
    <t>Funkcijska klasifikacija: 10-Socijalna zaštita</t>
  </si>
  <si>
    <t>Aktivnost: Pomoći obiteljima u novcu</t>
  </si>
  <si>
    <t>Pomoći</t>
  </si>
  <si>
    <t>Pomoći obiteljima i kućanstvima u novcu</t>
  </si>
  <si>
    <t>Pomoći obiteljima i kućanstvima za stanovanje</t>
  </si>
  <si>
    <t>Program 02: Poticajne mjere demografske obnove</t>
  </si>
  <si>
    <t>Aktivnost: Potpore za novorođeno dijete</t>
  </si>
  <si>
    <t>Naknade građanima i kućanstvima</t>
  </si>
  <si>
    <t>Naknade obiteljima za novorođenu djecu sa područja Općine</t>
  </si>
  <si>
    <t>Program 03: Humanitarna skrb kroz udruge građana</t>
  </si>
  <si>
    <t>Aktivnost: Humanitarna djelatnost Crvenog križa</t>
  </si>
  <si>
    <t>HCK GO Nova Gradiška - financiranje redovne djelatnosti</t>
  </si>
  <si>
    <t>Aktivnost: Poticaj djelovanju podružnice umirovljenika</t>
  </si>
  <si>
    <t>Donacije udrugi umirovljenika Gornji Bogićevci</t>
  </si>
  <si>
    <t>Program 04: Poticanje rada ostalih udruga građana</t>
  </si>
  <si>
    <t>Aktivnost: Poticanje rada ostalih udruga građana</t>
  </si>
  <si>
    <t>Udr. žena Lan GB</t>
  </si>
  <si>
    <t>Udr. Za ruralni razvoj "Naša sela"</t>
  </si>
  <si>
    <t>Ostale tek. Donacije udrugama</t>
  </si>
  <si>
    <t>Tekuće donacije u naravi</t>
  </si>
  <si>
    <t>GLAVA 00107 GOSPODARSTVO, PRORAČUN, FINANCIJE</t>
  </si>
  <si>
    <t>Program 01: Upravljanje javnim financijama</t>
  </si>
  <si>
    <t>Aktivnost: Upravljanje javnim financijama</t>
  </si>
  <si>
    <t>Kamate za primljene zajmove</t>
  </si>
  <si>
    <t xml:space="preserve">Kamate za primljene zajmove </t>
  </si>
  <si>
    <t>Negativne tečajne razlike</t>
  </si>
  <si>
    <t>Zatezne kamate iz poslovnih odnosa</t>
  </si>
  <si>
    <t>Ostali rashodi poslovanja</t>
  </si>
  <si>
    <t>Naknada Financijskoj agenciji za fina e-karticu</t>
  </si>
  <si>
    <t>Naknada Poreznoj upravi za naplatu općinskih poreza (5% prihoda)</t>
  </si>
  <si>
    <t>Otplata glavnice primljenih zajmova</t>
  </si>
  <si>
    <t>Otplata glavnice primljenih kratkoročnih zajmova</t>
  </si>
  <si>
    <t>GLAVA 00108 VATROGASTVO, ZAŠTITA I SPAŠAVANJE</t>
  </si>
  <si>
    <t>Funkcijska klasifikacija: 03-Javni red i sigurnost</t>
  </si>
  <si>
    <t>Program 01: Zaštita od požara</t>
  </si>
  <si>
    <t>Aktivnost: Osnovna djelatnost sustava vatrogastva</t>
  </si>
  <si>
    <t>Civilna zaštita</t>
  </si>
  <si>
    <t>DVD Gornji Bogićevci</t>
  </si>
  <si>
    <t>GLAVA 00109 GOSPODARSTVO</t>
  </si>
  <si>
    <t>Funkcijska klasifikacija: 04-Ekonomski poslovi</t>
  </si>
  <si>
    <t>Program 01: Poticanje razvoja gospodarstva</t>
  </si>
  <si>
    <t xml:space="preserve">Aktivnost: </t>
  </si>
  <si>
    <t>Subvencije trg.društvima,poljop. i obrtnicima izvan javnog sektora</t>
  </si>
  <si>
    <t>GLAVA 00110 KOMUNALNE DJELATNOSTI</t>
  </si>
  <si>
    <t>Funkcijska klasifikacija: 01-Opće javne usluge</t>
  </si>
  <si>
    <t>Program 01: Redovna djelatnost vlastitog komunalnog pogona</t>
  </si>
  <si>
    <t>Kapitalni projekt: Opremanje vlastitog pogona</t>
  </si>
  <si>
    <t>Oprema komunalnog pogona</t>
  </si>
  <si>
    <t>Radna odjeća</t>
  </si>
  <si>
    <t>Sitni inventar i autogume komunalnog pogona</t>
  </si>
  <si>
    <t>Program 03: Održavanje objekata i uređaja komunalne infrastrukture</t>
  </si>
  <si>
    <t>Aktivnost: Održavanje i uređivanje javnih ostalih objekata - Mrtvačnica,vodocrp.</t>
  </si>
  <si>
    <t>Potrošnja el.energije Mrtvačnice</t>
  </si>
  <si>
    <t>Potrošnja el.energije Vodocrpilište</t>
  </si>
  <si>
    <t>Matrijal za invest.održavanje mrtvačnica</t>
  </si>
  <si>
    <t>El.en.pumpa Karlovac - kod Krstanac</t>
  </si>
  <si>
    <t>Aktivnost: Održavanje cesta i drugih javnih površina</t>
  </si>
  <si>
    <t>Materijal za nasipavanje cesta-poljskih putova</t>
  </si>
  <si>
    <t>Matrijal za održavanje opreme kom.pogona (kombinirka, traktor, kosilice, kombi</t>
  </si>
  <si>
    <t>Matrijal za održavanje groblja</t>
  </si>
  <si>
    <t>Goriva i maziva (kombi vozilo)</t>
  </si>
  <si>
    <t>Goriva i maziva (kosilica,trimer,motorka)</t>
  </si>
  <si>
    <t>Goriva i maziva (kombinirka)</t>
  </si>
  <si>
    <t>Goriva i maziva (traktor)</t>
  </si>
  <si>
    <t>Usluge tekuće održavanje ostalih objekata kom.infrastr.(Groblja)</t>
  </si>
  <si>
    <t>Usluge tekuće održavanje opreme komunalnog pogona</t>
  </si>
  <si>
    <t>Usluge tekuće održavanje poljskih puteva i nerazvrstanih cesta</t>
  </si>
  <si>
    <t>Odvoz smeća s javnih površina</t>
  </si>
  <si>
    <t>Naknada za uređenje voda za javne površine</t>
  </si>
  <si>
    <t>Usluge pri registraciji opreme</t>
  </si>
  <si>
    <t>Osiguranje pri registraciji opreme</t>
  </si>
  <si>
    <t>Funkcijska klasifikacija: 06 Usluge unaprjeđenja stanovanja</t>
  </si>
  <si>
    <t>Program 01: Održavanje objekata i uređaja ulične rasvjete</t>
  </si>
  <si>
    <t>Aktivnost: Javna rasvjeta</t>
  </si>
  <si>
    <t>Potrošak električne energije za javnu rasvjetu</t>
  </si>
  <si>
    <t>Izdaci za tekuće održ. objekata i opreme jav. rasvjete</t>
  </si>
  <si>
    <t>Program 01: Izgradnja objekata prometne infrastrukture</t>
  </si>
  <si>
    <t>Kapitalni projekt : Izgradnja i asfaltiranje cesta, nogostupa,</t>
  </si>
  <si>
    <t>Građevinski objekti</t>
  </si>
  <si>
    <t>Funkcijska klasifikacija: 05 Zaštita okoliša</t>
  </si>
  <si>
    <t>Program 01:Prikupljanje i odvodnja otpadnih voda</t>
  </si>
  <si>
    <t>Kapitalni projekt: Izgradnja objekata odvodnje otpadnih voda</t>
  </si>
  <si>
    <t>Kanalizacija</t>
  </si>
  <si>
    <t>Aktivnost: Održavanje sistema za odvodnju otpadnih voda</t>
  </si>
  <si>
    <t>Električna energija za rad pumpi</t>
  </si>
  <si>
    <t>Popravak fekalnih pumpi</t>
  </si>
  <si>
    <t>RAZDJEL 002 NAČELNIK</t>
  </si>
  <si>
    <t>GLAVA 00201 NAČELNIK</t>
  </si>
  <si>
    <t>Program 01: Donošenje akata i mjera iz djelokruga izvršnog tijela</t>
  </si>
  <si>
    <t>Aktivnost: Izvršna tijela</t>
  </si>
  <si>
    <t>RAZDJEL 003 OPĆINSKO VIJEĆE</t>
  </si>
  <si>
    <t>GLAVA 00301 OPĆINSKO VIJEĆE</t>
  </si>
  <si>
    <t>Aktivnost: Predstavničko tijelo</t>
  </si>
  <si>
    <t>Naknade za rad članovima Općinskog vijeća</t>
  </si>
  <si>
    <t>Aktivnost: Tekuća zaliha proračuna</t>
  </si>
  <si>
    <t>Izvanredni rashodi</t>
  </si>
  <si>
    <t>Nepredviđeni rashodi do visine proračunske zalihe</t>
  </si>
  <si>
    <t>Aktivnost: Dan Grada Pakraca</t>
  </si>
  <si>
    <t>Obilježavanje Dana općine</t>
  </si>
  <si>
    <t>Dan općine</t>
  </si>
  <si>
    <t>Aktivnost: Sjećanja na Domovinski rat</t>
  </si>
  <si>
    <t xml:space="preserve">UDVDR </t>
  </si>
  <si>
    <t>Ostali rashodi-vjenci i reprezentacija</t>
  </si>
  <si>
    <t>Program 02: Informiranje građana</t>
  </si>
  <si>
    <t>Aktivnost: Informiranje putem tiska</t>
  </si>
  <si>
    <t>NG novine</t>
  </si>
  <si>
    <t>Aktivnost: Informiranje putem radija</t>
  </si>
  <si>
    <t>Radio Bljesak</t>
  </si>
  <si>
    <t>Program 03: Program političkih stranaka</t>
  </si>
  <si>
    <t>Aktivnost: Osnovne funkcije političkih stranaka - Izbori</t>
  </si>
  <si>
    <t>Izbori - stranke</t>
  </si>
  <si>
    <t>Program 04: Rad nacionalnih manjina i zajednica</t>
  </si>
  <si>
    <t>Aktivnost: Aktivnosti vijeća nacionalnih manjina</t>
  </si>
  <si>
    <t>Vjeće srpske nacionalne manjine</t>
  </si>
  <si>
    <t>Program 05: Rad mjesnih odbora</t>
  </si>
  <si>
    <t>Aktivnost: Održavanje zgrada za redovno korištenje i rad MO</t>
  </si>
  <si>
    <t>Potrošak el. energije za zgrade MO</t>
  </si>
  <si>
    <t>Potrošak plina za zgrade MO</t>
  </si>
  <si>
    <t>Materijal i dijelovi za tekuće održavanje zgrada MO</t>
  </si>
  <si>
    <t>Sitni inventar za zgrade mjesnih odbora</t>
  </si>
  <si>
    <t>Potrošak vode u zgradama MO</t>
  </si>
  <si>
    <t>Investicijsko održ zgrada MO</t>
  </si>
  <si>
    <t>Ostali nespomenuti rashodi poslovanja - MO</t>
  </si>
  <si>
    <t>Kapitalni projekt: Nabava poslovnih zgrada za rad mjesnih odbora</t>
  </si>
  <si>
    <t>Dom Trnava</t>
  </si>
  <si>
    <t>Program 01: Prostorno-planska dokumentacija za područje Općine</t>
  </si>
  <si>
    <t>SVEUKUPNO IZVORI FINANCIRANJA - PRIHODI I PRIMITCI</t>
  </si>
  <si>
    <t xml:space="preserve">OPĆI </t>
  </si>
  <si>
    <t>VLASTITI</t>
  </si>
  <si>
    <t>PRIHODI ZA POSEBNE NAMJENE</t>
  </si>
  <si>
    <t>POMOĆI</t>
  </si>
  <si>
    <t>PRIHODI OD PRODAJE NEFIN.IM.</t>
  </si>
  <si>
    <t>NAMJENSKI - KREDITI</t>
  </si>
  <si>
    <t>II POSEBNI DIO</t>
  </si>
  <si>
    <t>Članak 3.</t>
  </si>
  <si>
    <t xml:space="preserve">            Rashodi i izdaci razvrstani prema proračunskim klasifikacijama u  Posebnom dijelu proračuna iskazani su kako slijedi:</t>
  </si>
  <si>
    <t>Članak 4.</t>
  </si>
  <si>
    <t>Članak 5.</t>
  </si>
  <si>
    <r>
      <t xml:space="preserve">             Rashodi i izdatci razvrstani su prema izvorima financiranja. U smislu planiranja Proračuna općine Gornji Bogićevci izvori financiranja su: </t>
    </r>
    <r>
      <rPr>
        <b/>
        <sz val="11"/>
        <color theme="1"/>
        <rFont val="Calibri"/>
        <family val="2"/>
        <scheme val="minor"/>
      </rPr>
      <t xml:space="preserve">1. OPĆI PRIHODI I PRIMITCI </t>
    </r>
    <r>
      <rPr>
        <sz val="11"/>
        <color theme="1"/>
        <rFont val="Calibri"/>
        <family val="2"/>
        <scheme val="minor"/>
      </rPr>
      <t xml:space="preserve">koji uključuje prihode od poreza (61), prihode od financijske imovine (641), prihode od nefinancijske imovine (6421, 6429),  prihodi od administrativnih (upravnih) pristojbi (651) i prihodi od kazni (681),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2. VLASTITI PRIHODI</t>
    </r>
    <r>
      <rPr>
        <sz val="11"/>
        <color theme="1"/>
        <rFont val="Calibri"/>
        <family val="2"/>
        <scheme val="minor"/>
      </rPr>
      <t xml:space="preserve"> koji uključuju prihode koje općina ostvari obavljanjem poslova na tržištu i u tržišnim uvjetima, a koje mogu obavljati i drugi pravni subjekti izvan općeg proračuna - iznajmljivanje imovine, obavljanje ugostiteljskih usluga i sl. (661, 6422),                                                 </t>
    </r>
    <r>
      <rPr>
        <b/>
        <sz val="11"/>
        <color theme="1"/>
        <rFont val="Calibri"/>
        <family val="2"/>
        <scheme val="minor"/>
      </rPr>
      <t>3. PRIHODI ZA POSEBNE NAMJENE</t>
    </r>
    <r>
      <rPr>
        <sz val="11"/>
        <color theme="1"/>
        <rFont val="Calibri"/>
        <family val="2"/>
        <scheme val="minor"/>
      </rPr>
      <t xml:space="preserve"> koji uključuju prihode čija je namjena utvrđena posebnim zakonima i propisima - komunalna naknada, komunalni doprinos (653), spomenička renta, naknada za prenamjenu poljopr.zemlj., naknada za uporabu javnih površina (6423), te vodni doprinos i doprinos za šume (652),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4. POMOĆI</t>
    </r>
    <r>
      <rPr>
        <sz val="11"/>
        <color theme="1"/>
        <rFont val="Calibri"/>
        <family val="2"/>
        <scheme val="minor"/>
      </rPr>
      <t xml:space="preserve"> koje uključuje sve kapitalne i tekuće pomoći od drugih proračuna, te ostalih subjekata unutar općeg proračuna (63),                             </t>
    </r>
    <r>
      <rPr>
        <b/>
        <sz val="11"/>
        <color theme="1"/>
        <rFont val="Calibri"/>
        <family val="2"/>
        <scheme val="minor"/>
      </rPr>
      <t>5. PRIHODI OD PRODAJE NEFINANCIJSKE IMOVINE</t>
    </r>
    <r>
      <rPr>
        <sz val="11"/>
        <color theme="1"/>
        <rFont val="Calibri"/>
        <family val="2"/>
        <scheme val="minor"/>
      </rPr>
      <t xml:space="preserve"> (7) i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6. NAMJENSKI PRIMITCI</t>
    </r>
    <r>
      <rPr>
        <sz val="11"/>
        <color theme="1"/>
        <rFont val="Calibri"/>
        <family val="2"/>
        <scheme val="minor"/>
      </rPr>
      <t xml:space="preserve"> koje čine prihodi od zaduživanja (8)</t>
    </r>
  </si>
  <si>
    <t>Članak 6.</t>
  </si>
  <si>
    <t>REPUBLIKA HRVATSKA</t>
  </si>
  <si>
    <t>ŽUPANIJA BRODSKO-POSAVSKA</t>
  </si>
  <si>
    <t>OPĆINA GORNJI BOGIĆEVCI</t>
  </si>
  <si>
    <t>OPĆINSKO VJEĆE</t>
  </si>
  <si>
    <t>PREDSJEDNIK</t>
  </si>
  <si>
    <t>OPĆINSKOG VJEĆA:</t>
  </si>
  <si>
    <t>Stipo Šugić</t>
  </si>
  <si>
    <t>Tekuće održavanje zgrade općinske uprave uprave</t>
  </si>
  <si>
    <t>Zapadna slavonija LAG članarine</t>
  </si>
  <si>
    <t xml:space="preserve">Oprema za knjižnicu </t>
  </si>
  <si>
    <t>Igralište Dubovac</t>
  </si>
  <si>
    <t>Nematerijalna imovina-izmjene Prostornog plana općine</t>
  </si>
  <si>
    <t>Kanalizacija Dubovac</t>
  </si>
  <si>
    <t>Kapitalni projekt:Ulaganje u kulturnu destinaciju "Bedem"- utvrda Templara i Ivanovaca</t>
  </si>
  <si>
    <t>Utvrda "BEDEM"</t>
  </si>
  <si>
    <t>Program 04: Ulaganja u kulturna i povjesna nalazišta</t>
  </si>
  <si>
    <t>GLAVA 00112 KORIŠTENJE OBNOVLJIVIH IZVORA ENERGIJE</t>
  </si>
  <si>
    <t>Program 01: Obnova obiteljskih kuća i stanova</t>
  </si>
  <si>
    <t>Kapitalni projekt: Instaliranje uređaja koji troše obnovljive izvore energije i žbukanje obiteljskih kuća u cilju povećanja energetske učinkovitosti</t>
  </si>
  <si>
    <t>Kapitalne donacije za obnovu građevinskih objekata - natječaj OIE</t>
  </si>
  <si>
    <t>Funkcijska klasifikacija: 05-Zaštita okoliša</t>
  </si>
  <si>
    <t>ENERGIJA 3223</t>
  </si>
  <si>
    <t>el.en.knjižnica</t>
  </si>
  <si>
    <t>plin knjižnica</t>
  </si>
  <si>
    <t>el.en uredi</t>
  </si>
  <si>
    <t>javna rasvjeta</t>
  </si>
  <si>
    <t>el.en.domovi MO</t>
  </si>
  <si>
    <t>el.en.pumpe kanalizacija</t>
  </si>
  <si>
    <t>el.en.vodocrpilište</t>
  </si>
  <si>
    <t>el.en.mrtvačnice</t>
  </si>
  <si>
    <t>plin domovi MO</t>
  </si>
  <si>
    <t>plin potkrovlje</t>
  </si>
  <si>
    <t>plin uredi</t>
  </si>
  <si>
    <t>ŠKODA</t>
  </si>
  <si>
    <t>FIAT</t>
  </si>
  <si>
    <t>KOMBI</t>
  </si>
  <si>
    <t>KOSILICE, TRIMERI, MOTORKA</t>
  </si>
  <si>
    <t>KOMBINIRKA</t>
  </si>
  <si>
    <t>TRAKTOR</t>
  </si>
  <si>
    <t>PUMPA ZA KANALIZACIJU</t>
  </si>
  <si>
    <t>Pumpa HONDA za održ.kanalizacije</t>
  </si>
  <si>
    <t>MATRIJAL ZA INVESTICIJSKO ODRŽAVANJE 3224</t>
  </si>
  <si>
    <t>mrtvačnice</t>
  </si>
  <si>
    <t>OSTALI igrališta, spomenici..</t>
  </si>
  <si>
    <t>uredski prostori</t>
  </si>
  <si>
    <t>uredska oprema KNJIŽNICA</t>
  </si>
  <si>
    <t>uredska oprema OPĆINA</t>
  </si>
  <si>
    <t>prijevozna sredstva ŠKODA</t>
  </si>
  <si>
    <t>prijevozna sredstva FIAT</t>
  </si>
  <si>
    <t>oprema KOMUNALNOG POGONA (kombi, kombin.,traktor,kosilice</t>
  </si>
  <si>
    <t>nerazvrstane ceste</t>
  </si>
  <si>
    <t>kanalizacija i vodovod</t>
  </si>
  <si>
    <t>domovi MO</t>
  </si>
  <si>
    <t>groblja</t>
  </si>
  <si>
    <t>GLAVA 00111 IZGRADNJA I ODRŽAVANJE OBJEKATA I UREĐAJA KOMUNALNE INFRASTRUKTURE</t>
  </si>
  <si>
    <t>Matrijal za održavanje</t>
  </si>
  <si>
    <t>SITNI INVENTAR 3225</t>
  </si>
  <si>
    <t>knjižnica</t>
  </si>
  <si>
    <t>komunalni pogon</t>
  </si>
  <si>
    <t>uprava i domovi</t>
  </si>
  <si>
    <t>auto gume komun.pogon</t>
  </si>
  <si>
    <t>auto gume uprava</t>
  </si>
  <si>
    <t>Sitni inventar</t>
  </si>
  <si>
    <t>USLUGE TELEFONA I POŠTE 3231</t>
  </si>
  <si>
    <t>telefon knjižnica</t>
  </si>
  <si>
    <t>telefon kom.pogon</t>
  </si>
  <si>
    <t>telefon uprava</t>
  </si>
  <si>
    <t>poštarine</t>
  </si>
  <si>
    <t>USLUGE INVESTICIJSKOG ODRŽAVANJA 3232</t>
  </si>
  <si>
    <t>domovi</t>
  </si>
  <si>
    <t>kanalizacija i ostalo</t>
  </si>
  <si>
    <t>oprema knjižnice</t>
  </si>
  <si>
    <t>oprema kom.pogona</t>
  </si>
  <si>
    <t>uredska oprema</t>
  </si>
  <si>
    <t>prijevozna sredstva</t>
  </si>
  <si>
    <t>PROMIDŽBA I INFORMIRANJE 3233</t>
  </si>
  <si>
    <t>elektr.mediji</t>
  </si>
  <si>
    <t>časopisi knjižnica</t>
  </si>
  <si>
    <t>promidžbeni matrijali</t>
  </si>
  <si>
    <t>KOMUNALNE USLUGE 3234</t>
  </si>
  <si>
    <t>voda domovi</t>
  </si>
  <si>
    <t>voda uprava</t>
  </si>
  <si>
    <t>smeće javne površine</t>
  </si>
  <si>
    <t>smeće uprava</t>
  </si>
  <si>
    <t>deratizacija</t>
  </si>
  <si>
    <t>ostalo</t>
  </si>
  <si>
    <t>hrv.vode uređenje voda</t>
  </si>
  <si>
    <t>OSTALE USLUGE 3239</t>
  </si>
  <si>
    <t>grafičke i tiskarske usluge</t>
  </si>
  <si>
    <t>tehn.pregled opr.kom.pog.</t>
  </si>
  <si>
    <t>tehn.preg.prijev.sr.</t>
  </si>
  <si>
    <t>ostale</t>
  </si>
  <si>
    <t>PREMIJE OSIGURANJA 3292</t>
  </si>
  <si>
    <t>vozila kom pogona</t>
  </si>
  <si>
    <t>prij.sr.</t>
  </si>
  <si>
    <t>zaposleni (opće dobro)</t>
  </si>
  <si>
    <t>Premije osiguranja zaposlenih (rad za opće dobro)</t>
  </si>
  <si>
    <t>OSTALI RASHODI 3299900</t>
  </si>
  <si>
    <t>DRŽAVNE IGRE</t>
  </si>
  <si>
    <t>HRT</t>
  </si>
  <si>
    <t>FINA</t>
  </si>
  <si>
    <t>5% PRIHODA</t>
  </si>
  <si>
    <t>VJENCI I PIĆE 1.SVIBNJA</t>
  </si>
  <si>
    <t>VJENCI I PIĆE 15.08.</t>
  </si>
  <si>
    <t>MO</t>
  </si>
  <si>
    <t>BRANIT.UDRUGA PJEŠ.SPONZORSTVO</t>
  </si>
  <si>
    <t>EL.EN.Karlovac</t>
  </si>
  <si>
    <t>DAN OPĆINE</t>
  </si>
  <si>
    <t>SMOTRA FOLKLORA</t>
  </si>
  <si>
    <t>ŠAH.I NOG.TURNIR</t>
  </si>
  <si>
    <t>OSTALO</t>
  </si>
  <si>
    <t>Aktivnost: Izrada prostorno-planske dokumentacije</t>
  </si>
  <si>
    <t>Program 02: Kupnja zemljišta</t>
  </si>
  <si>
    <t>Aktivnost: Kupnja zemljišta</t>
  </si>
  <si>
    <t>Materijalna imovina- prir. bogatstva</t>
  </si>
  <si>
    <t>Kupnja zemljišta</t>
  </si>
  <si>
    <t>Program 01: Donošenje akata i mjera iz djelokruga predst. mjesne samouprave</t>
  </si>
  <si>
    <t>Plaće redovni zaposlenici</t>
  </si>
  <si>
    <t>Doprinosi na plaće redovni zaposlenici</t>
  </si>
  <si>
    <t>Plaće javni radovi</t>
  </si>
  <si>
    <t>Doprinosi na plaće javni radovi</t>
  </si>
  <si>
    <t>OPĆI</t>
  </si>
  <si>
    <t>POSEBNI</t>
  </si>
  <si>
    <t>PRIH.OD PROD.</t>
  </si>
  <si>
    <t>NAMJENSKI</t>
  </si>
  <si>
    <t xml:space="preserve">    VLASTITI</t>
  </si>
  <si>
    <t>Naknade troš.zaposl.izvan RO</t>
  </si>
  <si>
    <t>Vježbenici bez zasnivanja RO</t>
  </si>
  <si>
    <t>Grafičke i tisk. Usluge NK SLOBODA</t>
  </si>
  <si>
    <t>Nogostup kroz naselje Smrtić</t>
  </si>
  <si>
    <t>Članak 7.</t>
  </si>
  <si>
    <t>Bruto plaće MLADI ZA EU</t>
  </si>
  <si>
    <t>Doprinos za zdravstveno osiguranje i ozljede MLADI ZA EU</t>
  </si>
  <si>
    <t>Doprinos za zapošljavanje MLADI ZA EU</t>
  </si>
  <si>
    <t>Program 01: Program socijalne skrbi i novčanih pomoći, te briga za stare i nemoćne</t>
  </si>
  <si>
    <t>Stručno usavršavanje zaposlenika</t>
  </si>
  <si>
    <t>Matrijal za invest.održ.igrališta, spom.i o.</t>
  </si>
  <si>
    <t>Web hosting, javnobilježničke i ostale pristojbe</t>
  </si>
  <si>
    <t>Usluge čišćenja, pranja i sl.</t>
  </si>
  <si>
    <t>Ostale nespomenute usluge</t>
  </si>
  <si>
    <t>Prehrana u školskoj kuhinji</t>
  </si>
  <si>
    <t>Aktivnost: Udruge građana iz područja kulture</t>
  </si>
  <si>
    <t>KUD Starča</t>
  </si>
  <si>
    <t>Dom Kosovac</t>
  </si>
  <si>
    <t>Kapitalni projekt: Nabava nematerijalne imovine</t>
  </si>
  <si>
    <t>Nematerijalna proizv edena imovina</t>
  </si>
  <si>
    <t>Knjižnični Računalni softver</t>
  </si>
  <si>
    <t>GODIŠNJI PLAN 2018</t>
  </si>
  <si>
    <t>DRAGANA</t>
  </si>
  <si>
    <t>MARA</t>
  </si>
  <si>
    <t>BRUTO</t>
  </si>
  <si>
    <t>REDOVNI:</t>
  </si>
  <si>
    <t>BRUTO I</t>
  </si>
  <si>
    <t>DOPRIN.</t>
  </si>
  <si>
    <t>VRSTA</t>
  </si>
  <si>
    <t>ZDRAVS.</t>
  </si>
  <si>
    <t>ZAPOŠ.</t>
  </si>
  <si>
    <t>UKUPNO</t>
  </si>
  <si>
    <t>RASPORE</t>
  </si>
  <si>
    <t>JUO</t>
  </si>
  <si>
    <t>NAČELNIK</t>
  </si>
  <si>
    <t>KOM.POGON</t>
  </si>
  <si>
    <t>koef.zapoš. u ukupnom</t>
  </si>
  <si>
    <t>KOMUNALCI</t>
  </si>
  <si>
    <t>Aktivnost: Pomoći starim i nemoćnim kroz aktiviranje nezaposlenih žena- PROGRAM ZAŽELI</t>
  </si>
  <si>
    <t>Izdaci za tekuće održavanje službenog vozila</t>
  </si>
  <si>
    <t>Potrošak vode u zgradi općinske uprave</t>
  </si>
  <si>
    <t>Odvoz smeća iz zgrade općinske uprave</t>
  </si>
  <si>
    <t>Ugovori o djelu i usluge odvjetnika</t>
  </si>
  <si>
    <t>Izdaci za redovno i kasko osiguranje službenog vozila</t>
  </si>
  <si>
    <t>"Seoske igre"</t>
  </si>
  <si>
    <t>Kupnja udžbenika od 1. - 4. razreda</t>
  </si>
  <si>
    <t>Pravoslavna crkva</t>
  </si>
  <si>
    <t>Dom Smrtić</t>
  </si>
  <si>
    <t>HSD Gornji Bogićevci</t>
  </si>
  <si>
    <t>Program 03: Uređenje igrališta za malu djecu</t>
  </si>
  <si>
    <t>Igrališta za malu djecu</t>
  </si>
  <si>
    <t>Aktivnost: Roditelji i djeca</t>
  </si>
  <si>
    <t>Nogostup Kosovac rekonstrukcija</t>
  </si>
  <si>
    <t>Nematerijalna proizvedena imovina - Plan gospodarenja otpadom</t>
  </si>
  <si>
    <t>JAVNA RASVJETA</t>
  </si>
  <si>
    <t xml:space="preserve">               Plan razvojnih programa za razdoblje 2018.-2020. godine, Projekcija proračuna za razdoblje 2018.-2020. godine i Plan rashoda i izdataka za 2018. godinu po funkcijskoj klasifikaciji, sastavni su dio Proračuna. </t>
  </si>
  <si>
    <t xml:space="preserve">            Planiran je višak prihoda nad rashodima u iznosu od 300.000,00 kn i koristit će se u narednim razdobljima prema okolnostima poslovanja.</t>
  </si>
  <si>
    <t>KLASA: 400-06/17-03-03</t>
  </si>
  <si>
    <t>URBROJ: 2178/18-03-17-07</t>
  </si>
  <si>
    <t>Gornji Bogićevci, 21.12.2017.</t>
  </si>
  <si>
    <t xml:space="preserve">    Ovaj Proračun će biti objavljivljen u Službenom glasniku Općine Gornji Bogićevci, te na web stranici Općine www.opcinagornjibogicevci.hr,  a stupa na snagu 8 dana od dana donošenja  , a primjenjivat će se od 1.siječnja 2018.godine.</t>
  </si>
  <si>
    <t>Aktivnost: Javni radovi na području očuvanja kulturne baštine</t>
  </si>
  <si>
    <t>REBALANS PRVI</t>
  </si>
  <si>
    <t>NOVI PLAN</t>
  </si>
  <si>
    <t>Sufinanciranje cijene preijevoza srednjoškolaca</t>
  </si>
  <si>
    <t>Sufinanciranje boravka djece u vrtiću</t>
  </si>
  <si>
    <t>Dom Dubovac</t>
  </si>
  <si>
    <t>Vatrogasni dom</t>
  </si>
  <si>
    <t>Rashodi za nabavu dugotrajne proizvedene imovine</t>
  </si>
  <si>
    <t>Otkup PZ Brezine</t>
  </si>
  <si>
    <t>Otkup ostalih građevinskih objekata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</si>
</sst>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0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 Black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color theme="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0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</cellStyleXfs>
  <cellXfs count="283">
    <xf numFmtId="0" fontId="0" fillId="0" borderId="0" xfId="0"/>
    <xf numFmtId="4" fontId="1" fillId="0" borderId="1" xfId="20" applyNumberFormat="1" applyBorder="1">
      <alignment/>
      <protection/>
    </xf>
    <xf numFmtId="4" fontId="3" fillId="2" borderId="1" xfId="20" applyNumberFormat="1" applyFont="1" applyFill="1" applyBorder="1">
      <alignment/>
      <protection/>
    </xf>
    <xf numFmtId="4" fontId="6" fillId="0" borderId="1" xfId="20" applyNumberFormat="1" applyFont="1" applyBorder="1" applyAlignment="1">
      <alignment/>
      <protection/>
    </xf>
    <xf numFmtId="0" fontId="6" fillId="0" borderId="1" xfId="20" applyFont="1" applyBorder="1" applyAlignment="1">
      <alignment/>
      <protection/>
    </xf>
    <xf numFmtId="4" fontId="6" fillId="3" borderId="0" xfId="20" applyNumberFormat="1" applyFont="1" applyFill="1" applyBorder="1" applyAlignment="1">
      <alignment/>
      <protection/>
    </xf>
    <xf numFmtId="1" fontId="6" fillId="3" borderId="0" xfId="20" applyNumberFormat="1" applyFont="1" applyFill="1" applyBorder="1" applyAlignment="1">
      <alignment/>
      <protection/>
    </xf>
    <xf numFmtId="0" fontId="6" fillId="3" borderId="0" xfId="20" applyFont="1" applyFill="1" applyBorder="1" applyAlignment="1">
      <alignment/>
      <protection/>
    </xf>
    <xf numFmtId="0" fontId="6" fillId="3" borderId="0" xfId="20" applyFont="1" applyFill="1">
      <alignment/>
      <protection/>
    </xf>
    <xf numFmtId="1" fontId="1" fillId="0" borderId="1" xfId="20" applyNumberFormat="1" applyFont="1" applyBorder="1" applyAlignment="1">
      <alignment/>
      <protection/>
    </xf>
    <xf numFmtId="1" fontId="6" fillId="3" borderId="0" xfId="20" applyNumberFormat="1" applyFont="1" applyFill="1">
      <alignment/>
      <protection/>
    </xf>
    <xf numFmtId="1" fontId="1" fillId="0" borderId="1" xfId="20" applyNumberFormat="1" applyBorder="1" applyAlignment="1">
      <alignment/>
      <protection/>
    </xf>
    <xf numFmtId="0" fontId="6" fillId="0" borderId="1" xfId="20" applyFont="1" applyBorder="1">
      <alignment/>
      <protection/>
    </xf>
    <xf numFmtId="1" fontId="6" fillId="0" borderId="1" xfId="20" applyNumberFormat="1" applyFont="1" applyBorder="1" applyAlignment="1">
      <alignment/>
      <protection/>
    </xf>
    <xf numFmtId="4" fontId="11" fillId="4" borderId="1" xfId="20" applyNumberFormat="1" applyFont="1" applyFill="1" applyBorder="1" applyAlignment="1">
      <alignment/>
      <protection/>
    </xf>
    <xf numFmtId="1" fontId="11" fillId="4" borderId="1" xfId="20" applyNumberFormat="1" applyFont="1" applyFill="1" applyBorder="1" applyAlignment="1">
      <alignment/>
      <protection/>
    </xf>
    <xf numFmtId="1" fontId="1" fillId="0" borderId="1" xfId="20" applyNumberFormat="1" applyBorder="1">
      <alignment/>
      <protection/>
    </xf>
    <xf numFmtId="1" fontId="6" fillId="5" borderId="2" xfId="20" applyNumberFormat="1" applyFont="1" applyFill="1" applyBorder="1">
      <alignment/>
      <protection/>
    </xf>
    <xf numFmtId="4" fontId="11" fillId="6" borderId="3" xfId="20" applyNumberFormat="1" applyFont="1" applyFill="1" applyBorder="1">
      <alignment/>
      <protection/>
    </xf>
    <xf numFmtId="0" fontId="11" fillId="6" borderId="4" xfId="20" applyFont="1" applyFill="1" applyBorder="1">
      <alignment/>
      <protection/>
    </xf>
    <xf numFmtId="1" fontId="6" fillId="5" borderId="4" xfId="20" applyNumberFormat="1" applyFont="1" applyFill="1" applyBorder="1" applyAlignment="1">
      <alignment/>
      <protection/>
    </xf>
    <xf numFmtId="1" fontId="11" fillId="7" borderId="4" xfId="20" applyNumberFormat="1" applyFont="1" applyFill="1" applyBorder="1" applyAlignment="1">
      <alignment/>
      <protection/>
    </xf>
    <xf numFmtId="4" fontId="11" fillId="6" borderId="2" xfId="20" applyNumberFormat="1" applyFont="1" applyFill="1" applyBorder="1" applyAlignment="1">
      <alignment/>
      <protection/>
    </xf>
    <xf numFmtId="1" fontId="11" fillId="6" borderId="5" xfId="20" applyNumberFormat="1" applyFont="1" applyFill="1" applyBorder="1" applyAlignment="1">
      <alignment/>
      <protection/>
    </xf>
    <xf numFmtId="1" fontId="6" fillId="5" borderId="3" xfId="20" applyNumberFormat="1" applyFont="1" applyFill="1" applyBorder="1" applyAlignment="1">
      <alignment/>
      <protection/>
    </xf>
    <xf numFmtId="0" fontId="6" fillId="5" borderId="4" xfId="20" applyFont="1" applyFill="1" applyBorder="1" applyAlignment="1">
      <alignment/>
      <protection/>
    </xf>
    <xf numFmtId="1" fontId="11" fillId="7" borderId="3" xfId="20" applyNumberFormat="1" applyFont="1" applyFill="1" applyBorder="1" applyAlignment="1">
      <alignment/>
      <protection/>
    </xf>
    <xf numFmtId="0" fontId="11" fillId="7" borderId="4" xfId="20" applyFont="1" applyFill="1" applyBorder="1" applyAlignment="1">
      <alignment/>
      <protection/>
    </xf>
    <xf numFmtId="1" fontId="11" fillId="6" borderId="2" xfId="20" applyNumberFormat="1" applyFont="1" applyFill="1" applyBorder="1" applyAlignment="1">
      <alignment/>
      <protection/>
    </xf>
    <xf numFmtId="1" fontId="6" fillId="5" borderId="2" xfId="20" applyNumberFormat="1" applyFont="1" applyFill="1" applyBorder="1" applyAlignment="1">
      <alignment/>
      <protection/>
    </xf>
    <xf numFmtId="4" fontId="12" fillId="4" borderId="1" xfId="20" applyNumberFormat="1" applyFont="1" applyFill="1" applyBorder="1">
      <alignment/>
      <protection/>
    </xf>
    <xf numFmtId="4" fontId="12" fillId="6" borderId="1" xfId="20" applyNumberFormat="1" applyFont="1" applyFill="1" applyBorder="1">
      <alignment/>
      <protection/>
    </xf>
    <xf numFmtId="4" fontId="12" fillId="7" borderId="1" xfId="20" applyNumberFormat="1" applyFont="1" applyFill="1" applyBorder="1">
      <alignment/>
      <protection/>
    </xf>
    <xf numFmtId="4" fontId="1" fillId="5" borderId="1" xfId="20" applyNumberFormat="1" applyFill="1" applyBorder="1">
      <alignment/>
      <protection/>
    </xf>
    <xf numFmtId="4" fontId="1" fillId="3" borderId="1" xfId="20" applyNumberFormat="1" applyFill="1" applyBorder="1">
      <alignment/>
      <protection/>
    </xf>
    <xf numFmtId="4" fontId="6" fillId="3" borderId="1" xfId="20" applyNumberFormat="1" applyFont="1" applyFill="1" applyBorder="1">
      <alignment/>
      <protection/>
    </xf>
    <xf numFmtId="4" fontId="11" fillId="6" borderId="1" xfId="20" applyNumberFormat="1" applyFont="1" applyFill="1" applyBorder="1">
      <alignment/>
      <protection/>
    </xf>
    <xf numFmtId="4" fontId="11" fillId="7" borderId="1" xfId="20" applyNumberFormat="1" applyFont="1" applyFill="1" applyBorder="1">
      <alignment/>
      <protection/>
    </xf>
    <xf numFmtId="4" fontId="6" fillId="5" borderId="1" xfId="20" applyNumberFormat="1" applyFont="1" applyFill="1" applyBorder="1">
      <alignment/>
      <protection/>
    </xf>
    <xf numFmtId="4" fontId="6" fillId="3" borderId="1" xfId="20" applyNumberFormat="1" applyFont="1" applyFill="1" applyBorder="1" applyAlignment="1">
      <alignment/>
      <protection/>
    </xf>
    <xf numFmtId="4" fontId="6" fillId="5" borderId="1" xfId="20" applyNumberFormat="1" applyFont="1" applyFill="1" applyBorder="1" applyAlignment="1">
      <alignment/>
      <protection/>
    </xf>
    <xf numFmtId="4" fontId="11" fillId="6" borderId="1" xfId="20" applyNumberFormat="1" applyFont="1" applyFill="1" applyBorder="1" applyAlignment="1">
      <alignment/>
      <protection/>
    </xf>
    <xf numFmtId="4" fontId="11" fillId="7" borderId="1" xfId="20" applyNumberFormat="1" applyFont="1" applyFill="1" applyBorder="1" applyAlignment="1">
      <alignment/>
      <protection/>
    </xf>
    <xf numFmtId="4" fontId="11" fillId="4" borderId="1" xfId="20" applyNumberFormat="1" applyFont="1" applyFill="1" applyBorder="1">
      <alignment/>
      <protection/>
    </xf>
    <xf numFmtId="1" fontId="6" fillId="2" borderId="0" xfId="20" applyNumberFormat="1" applyFont="1" applyFill="1" applyBorder="1" applyAlignment="1">
      <alignment/>
      <protection/>
    </xf>
    <xf numFmtId="4" fontId="6" fillId="2" borderId="1" xfId="20" applyNumberFormat="1" applyFont="1" applyFill="1" applyBorder="1">
      <alignment/>
      <protection/>
    </xf>
    <xf numFmtId="4" fontId="6" fillId="0" borderId="1" xfId="20" applyNumberFormat="1" applyFont="1" applyBorder="1">
      <alignment/>
      <protection/>
    </xf>
    <xf numFmtId="4" fontId="6" fillId="2" borderId="1" xfId="20" applyNumberFormat="1" applyFont="1" applyFill="1" applyBorder="1" applyAlignment="1">
      <alignment/>
      <protection/>
    </xf>
    <xf numFmtId="1" fontId="6" fillId="2" borderId="1" xfId="20" applyNumberFormat="1" applyFont="1" applyFill="1" applyBorder="1" applyAlignment="1">
      <alignment/>
      <protection/>
    </xf>
    <xf numFmtId="0" fontId="8" fillId="2" borderId="1" xfId="20" applyFont="1" applyFill="1" applyBorder="1" applyAlignment="1">
      <alignment horizontal="right" vertical="top"/>
      <protection/>
    </xf>
    <xf numFmtId="1" fontId="6" fillId="0" borderId="1" xfId="20" applyNumberFormat="1" applyFont="1" applyBorder="1">
      <alignment/>
      <protection/>
    </xf>
    <xf numFmtId="1" fontId="1" fillId="2" borderId="1" xfId="20" applyNumberFormat="1" applyFont="1" applyFill="1" applyBorder="1" applyAlignment="1">
      <alignment/>
      <protection/>
    </xf>
    <xf numFmtId="0" fontId="5" fillId="2" borderId="1" xfId="20" applyFont="1" applyFill="1" applyBorder="1" applyAlignment="1">
      <alignment horizontal="right" vertical="justify"/>
      <protection/>
    </xf>
    <xf numFmtId="0" fontId="3" fillId="2" borderId="1" xfId="20" applyFont="1" applyFill="1" applyBorder="1" applyAlignment="1">
      <alignment horizontal="right" vertical="top"/>
      <protection/>
    </xf>
    <xf numFmtId="1" fontId="1" fillId="0" borderId="1" xfId="20" applyNumberFormat="1" applyFont="1" applyBorder="1">
      <alignment/>
      <protection/>
    </xf>
    <xf numFmtId="1" fontId="6" fillId="5" borderId="1" xfId="20" applyNumberFormat="1" applyFont="1" applyFill="1" applyBorder="1" applyAlignment="1">
      <alignment/>
      <protection/>
    </xf>
    <xf numFmtId="4" fontId="6" fillId="8" borderId="1" xfId="20" applyNumberFormat="1" applyFont="1" applyFill="1" applyBorder="1" applyAlignment="1">
      <alignment/>
      <protection/>
    </xf>
    <xf numFmtId="0" fontId="7" fillId="0" borderId="1" xfId="20" applyFont="1" applyBorder="1">
      <alignment/>
      <protection/>
    </xf>
    <xf numFmtId="0" fontId="9" fillId="0" borderId="1" xfId="20" applyFont="1" applyBorder="1" applyAlignment="1">
      <alignment/>
      <protection/>
    </xf>
    <xf numFmtId="0" fontId="7" fillId="0" borderId="1" xfId="20" applyFont="1" applyBorder="1" applyAlignment="1">
      <alignment/>
      <protection/>
    </xf>
    <xf numFmtId="0" fontId="9" fillId="2" borderId="1" xfId="20" applyFont="1" applyFill="1" applyBorder="1" applyAlignment="1">
      <alignment/>
      <protection/>
    </xf>
    <xf numFmtId="1" fontId="9" fillId="0" borderId="1" xfId="20" applyNumberFormat="1" applyFont="1" applyBorder="1" applyAlignment="1">
      <alignment/>
      <protection/>
    </xf>
    <xf numFmtId="1" fontId="7" fillId="0" borderId="1" xfId="20" applyNumberFormat="1" applyFont="1" applyBorder="1" applyAlignment="1">
      <alignment/>
      <protection/>
    </xf>
    <xf numFmtId="1" fontId="9" fillId="3" borderId="0" xfId="20" applyNumberFormat="1" applyFont="1" applyFill="1" applyBorder="1" applyAlignment="1">
      <alignment/>
      <protection/>
    </xf>
    <xf numFmtId="1" fontId="9" fillId="5" borderId="5" xfId="20" applyNumberFormat="1" applyFont="1" applyFill="1" applyBorder="1" applyAlignment="1">
      <alignment/>
      <protection/>
    </xf>
    <xf numFmtId="0" fontId="9" fillId="3" borderId="0" xfId="20" applyFont="1" applyFill="1" applyBorder="1" applyAlignment="1">
      <alignment/>
      <protection/>
    </xf>
    <xf numFmtId="0" fontId="9" fillId="0" borderId="1" xfId="20" applyFont="1" applyFill="1" applyBorder="1" applyAlignment="1">
      <alignment/>
      <protection/>
    </xf>
    <xf numFmtId="1" fontId="9" fillId="5" borderId="1" xfId="20" applyNumberFormat="1" applyFont="1" applyFill="1" applyBorder="1" applyAlignment="1">
      <alignment/>
      <protection/>
    </xf>
    <xf numFmtId="1" fontId="13" fillId="6" borderId="5" xfId="20" applyNumberFormat="1" applyFont="1" applyFill="1" applyBorder="1" applyAlignment="1">
      <alignment/>
      <protection/>
    </xf>
    <xf numFmtId="1" fontId="9" fillId="0" borderId="2" xfId="20" applyNumberFormat="1" applyFont="1" applyBorder="1" applyAlignment="1">
      <alignment/>
      <protection/>
    </xf>
    <xf numFmtId="1" fontId="13" fillId="7" borderId="2" xfId="20" applyNumberFormat="1" applyFont="1" applyFill="1" applyBorder="1" applyAlignment="1">
      <alignment/>
      <protection/>
    </xf>
    <xf numFmtId="0" fontId="13" fillId="7" borderId="5" xfId="20" applyFont="1" applyFill="1" applyBorder="1" applyAlignment="1">
      <alignment/>
      <protection/>
    </xf>
    <xf numFmtId="1" fontId="9" fillId="5" borderId="3" xfId="20" applyNumberFormat="1" applyFont="1" applyFill="1" applyBorder="1" applyAlignment="1">
      <alignment/>
      <protection/>
    </xf>
    <xf numFmtId="0" fontId="9" fillId="5" borderId="4" xfId="20" applyFont="1" applyFill="1" applyBorder="1" applyAlignment="1">
      <alignment/>
      <protection/>
    </xf>
    <xf numFmtId="1" fontId="13" fillId="7" borderId="3" xfId="20" applyNumberFormat="1" applyFont="1" applyFill="1" applyBorder="1" applyAlignment="1">
      <alignment/>
      <protection/>
    </xf>
    <xf numFmtId="0" fontId="13" fillId="7" borderId="4" xfId="20" applyFont="1" applyFill="1" applyBorder="1" applyAlignment="1">
      <alignment/>
      <protection/>
    </xf>
    <xf numFmtId="1" fontId="9" fillId="8" borderId="1" xfId="20" applyNumberFormat="1" applyFont="1" applyFill="1" applyBorder="1" applyAlignment="1">
      <alignment/>
      <protection/>
    </xf>
    <xf numFmtId="0" fontId="9" fillId="8" borderId="1" xfId="20" applyFont="1" applyFill="1" applyBorder="1" applyAlignment="1">
      <alignment/>
      <protection/>
    </xf>
    <xf numFmtId="1" fontId="7" fillId="8" borderId="1" xfId="20" applyNumberFormat="1" applyFont="1" applyFill="1" applyBorder="1" applyAlignment="1">
      <alignment/>
      <protection/>
    </xf>
    <xf numFmtId="0" fontId="9" fillId="0" borderId="1" xfId="20" applyFont="1" applyBorder="1">
      <alignment/>
      <protection/>
    </xf>
    <xf numFmtId="0" fontId="9" fillId="3" borderId="0" xfId="20" applyFont="1" applyFill="1">
      <alignment/>
      <protection/>
    </xf>
    <xf numFmtId="0" fontId="9" fillId="5" borderId="5" xfId="20" applyFont="1" applyFill="1" applyBorder="1">
      <alignment/>
      <protection/>
    </xf>
    <xf numFmtId="1" fontId="1" fillId="8" borderId="1" xfId="20" applyNumberFormat="1" applyFont="1" applyFill="1" applyBorder="1" applyAlignment="1">
      <alignment/>
      <protection/>
    </xf>
    <xf numFmtId="0" fontId="7" fillId="8" borderId="1" xfId="20" applyFont="1" applyFill="1" applyBorder="1" applyAlignment="1">
      <alignment/>
      <protection/>
    </xf>
    <xf numFmtId="1" fontId="1" fillId="8" borderId="1" xfId="20" applyNumberFormat="1" applyFill="1" applyBorder="1" applyAlignment="1">
      <alignment/>
      <protection/>
    </xf>
    <xf numFmtId="0" fontId="4" fillId="8" borderId="1" xfId="20" applyFont="1" applyFill="1" applyBorder="1" applyAlignment="1">
      <alignment horizontal="left" vertical="top"/>
      <protection/>
    </xf>
    <xf numFmtId="0" fontId="4" fillId="8" borderId="1" xfId="20" applyFont="1" applyFill="1" applyBorder="1" applyAlignment="1">
      <alignment horizontal="right" vertical="top"/>
      <protection/>
    </xf>
    <xf numFmtId="0" fontId="4" fillId="8" borderId="1" xfId="20" applyFont="1" applyFill="1" applyBorder="1" applyAlignment="1">
      <alignment horizontal="right" vertical="top"/>
      <protection/>
    </xf>
    <xf numFmtId="0" fontId="1" fillId="8" borderId="1" xfId="20" applyFill="1" applyBorder="1">
      <alignment/>
      <protection/>
    </xf>
    <xf numFmtId="1" fontId="1" fillId="8" borderId="1" xfId="20" applyNumberFormat="1" applyFill="1" applyBorder="1">
      <alignment/>
      <protection/>
    </xf>
    <xf numFmtId="0" fontId="9" fillId="8" borderId="5" xfId="20" applyFont="1" applyFill="1" applyBorder="1" applyAlignment="1">
      <alignment/>
      <protection/>
    </xf>
    <xf numFmtId="0" fontId="1" fillId="8" borderId="1" xfId="20" applyFill="1" applyBorder="1" applyAlignment="1">
      <alignment/>
      <protection/>
    </xf>
    <xf numFmtId="0" fontId="4" fillId="8" borderId="1" xfId="20" applyFont="1" applyFill="1" applyBorder="1">
      <alignment/>
      <protection/>
    </xf>
    <xf numFmtId="0" fontId="7" fillId="8" borderId="1" xfId="20" applyFont="1" applyFill="1" applyBorder="1">
      <alignment/>
      <protection/>
    </xf>
    <xf numFmtId="0" fontId="7" fillId="8" borderId="1" xfId="20" applyFont="1" applyFill="1" applyBorder="1" applyAlignment="1">
      <alignment wrapText="1"/>
      <protection/>
    </xf>
    <xf numFmtId="0" fontId="9" fillId="0" borderId="1" xfId="20" applyFont="1" applyBorder="1" applyAlignment="1">
      <alignment wrapText="1"/>
      <protection/>
    </xf>
    <xf numFmtId="0" fontId="9" fillId="8" borderId="1" xfId="20" applyFont="1" applyFill="1" applyBorder="1" applyAlignment="1">
      <alignment wrapText="1"/>
      <protection/>
    </xf>
    <xf numFmtId="0" fontId="9" fillId="2" borderId="1" xfId="20" applyFont="1" applyFill="1" applyBorder="1" applyAlignment="1">
      <alignment wrapText="1"/>
      <protection/>
    </xf>
    <xf numFmtId="0" fontId="9" fillId="8" borderId="5" xfId="20" applyFont="1" applyFill="1" applyBorder="1" applyAlignment="1">
      <alignment wrapText="1"/>
      <protection/>
    </xf>
    <xf numFmtId="0" fontId="7" fillId="8" borderId="5" xfId="20" applyFont="1" applyFill="1" applyBorder="1" applyAlignment="1">
      <alignment wrapText="1"/>
      <protection/>
    </xf>
    <xf numFmtId="1" fontId="7" fillId="8" borderId="1" xfId="20" applyNumberFormat="1" applyFont="1" applyFill="1" applyBorder="1" applyAlignment="1">
      <alignment wrapText="1"/>
      <protection/>
    </xf>
    <xf numFmtId="1" fontId="9" fillId="8" borderId="1" xfId="20" applyNumberFormat="1" applyFont="1" applyFill="1" applyBorder="1" applyAlignment="1">
      <alignment wrapText="1"/>
      <protection/>
    </xf>
    <xf numFmtId="0" fontId="8" fillId="2" borderId="1" xfId="20" applyFont="1" applyFill="1" applyBorder="1" applyAlignment="1">
      <alignment wrapText="1"/>
      <protection/>
    </xf>
    <xf numFmtId="0" fontId="4" fillId="8" borderId="1" xfId="20" applyFont="1" applyFill="1" applyBorder="1" applyAlignment="1">
      <alignment wrapText="1"/>
      <protection/>
    </xf>
    <xf numFmtId="0" fontId="9" fillId="0" borderId="1" xfId="20" applyFont="1" applyFill="1" applyBorder="1" applyAlignment="1">
      <alignment wrapText="1"/>
      <protection/>
    </xf>
    <xf numFmtId="0" fontId="8" fillId="8" borderId="1" xfId="20" applyFont="1" applyFill="1" applyBorder="1" applyAlignment="1">
      <alignment wrapText="1"/>
      <protection/>
    </xf>
    <xf numFmtId="0" fontId="7" fillId="0" borderId="1" xfId="20" applyFont="1" applyBorder="1" applyAlignment="1">
      <alignment wrapText="1"/>
      <protection/>
    </xf>
    <xf numFmtId="0" fontId="7" fillId="0" borderId="1" xfId="20" applyFont="1" applyFill="1" applyBorder="1" applyAlignment="1">
      <alignment wrapText="1"/>
      <protection/>
    </xf>
    <xf numFmtId="4" fontId="6" fillId="0" borderId="6" xfId="20" applyNumberFormat="1" applyFont="1" applyBorder="1">
      <alignment/>
      <protection/>
    </xf>
    <xf numFmtId="4" fontId="1" fillId="0" borderId="6" xfId="20" applyNumberFormat="1" applyBorder="1">
      <alignment/>
      <protection/>
    </xf>
    <xf numFmtId="4" fontId="1" fillId="8" borderId="6" xfId="20" applyNumberFormat="1" applyFill="1" applyBorder="1">
      <alignment/>
      <protection/>
    </xf>
    <xf numFmtId="4" fontId="6" fillId="3" borderId="6" xfId="20" applyNumberFormat="1" applyFont="1" applyFill="1" applyBorder="1">
      <alignment/>
      <protection/>
    </xf>
    <xf numFmtId="4" fontId="6" fillId="2" borderId="6" xfId="20" applyNumberFormat="1" applyFont="1" applyFill="1" applyBorder="1">
      <alignment/>
      <protection/>
    </xf>
    <xf numFmtId="4" fontId="1" fillId="2" borderId="6" xfId="20" applyNumberFormat="1" applyFont="1" applyFill="1" applyBorder="1">
      <alignment/>
      <protection/>
    </xf>
    <xf numFmtId="4" fontId="11" fillId="6" borderId="6" xfId="20" applyNumberFormat="1" applyFont="1" applyFill="1" applyBorder="1">
      <alignment/>
      <protection/>
    </xf>
    <xf numFmtId="4" fontId="11" fillId="7" borderId="6" xfId="20" applyNumberFormat="1" applyFont="1" applyFill="1" applyBorder="1">
      <alignment/>
      <protection/>
    </xf>
    <xf numFmtId="4" fontId="6" fillId="5" borderId="6" xfId="20" applyNumberFormat="1" applyFont="1" applyFill="1" applyBorder="1">
      <alignment/>
      <protection/>
    </xf>
    <xf numFmtId="4" fontId="6" fillId="0" borderId="6" xfId="20" applyNumberFormat="1" applyFont="1" applyBorder="1" applyAlignment="1">
      <alignment/>
      <protection/>
    </xf>
    <xf numFmtId="4" fontId="1" fillId="0" borderId="6" xfId="20" applyNumberFormat="1" applyFont="1" applyBorder="1" applyAlignment="1">
      <alignment/>
      <protection/>
    </xf>
    <xf numFmtId="4" fontId="6" fillId="3" borderId="6" xfId="20" applyNumberFormat="1" applyFont="1" applyFill="1" applyBorder="1" applyAlignment="1">
      <alignment/>
      <protection/>
    </xf>
    <xf numFmtId="4" fontId="6" fillId="5" borderId="6" xfId="20" applyNumberFormat="1" applyFont="1" applyFill="1" applyBorder="1" applyAlignment="1">
      <alignment/>
      <protection/>
    </xf>
    <xf numFmtId="4" fontId="1" fillId="8" borderId="6" xfId="20" applyNumberFormat="1" applyFont="1" applyFill="1" applyBorder="1" applyAlignment="1">
      <alignment/>
      <protection/>
    </xf>
    <xf numFmtId="4" fontId="11" fillId="6" borderId="6" xfId="20" applyNumberFormat="1" applyFont="1" applyFill="1" applyBorder="1" applyAlignment="1">
      <alignment/>
      <protection/>
    </xf>
    <xf numFmtId="4" fontId="11" fillId="7" borderId="6" xfId="20" applyNumberFormat="1" applyFont="1" applyFill="1" applyBorder="1" applyAlignment="1">
      <alignment/>
      <protection/>
    </xf>
    <xf numFmtId="4" fontId="6" fillId="2" borderId="6" xfId="20" applyNumberFormat="1" applyFont="1" applyFill="1" applyBorder="1" applyAlignment="1">
      <alignment/>
      <protection/>
    </xf>
    <xf numFmtId="4" fontId="3" fillId="2" borderId="6" xfId="20" applyNumberFormat="1" applyFont="1" applyFill="1" applyBorder="1">
      <alignment/>
      <protection/>
    </xf>
    <xf numFmtId="4" fontId="1" fillId="9" borderId="6" xfId="20" applyNumberFormat="1" applyFont="1" applyFill="1" applyBorder="1" applyAlignment="1">
      <alignment/>
      <protection/>
    </xf>
    <xf numFmtId="4" fontId="1" fillId="2" borderId="6" xfId="20" applyNumberFormat="1" applyFill="1" applyBorder="1">
      <alignment/>
      <protection/>
    </xf>
    <xf numFmtId="4" fontId="1" fillId="8" borderId="6" xfId="20" applyNumberFormat="1" applyFont="1" applyFill="1" applyBorder="1">
      <alignment/>
      <protection/>
    </xf>
    <xf numFmtId="4" fontId="6" fillId="8" borderId="6" xfId="20" applyNumberFormat="1" applyFont="1" applyFill="1" applyBorder="1" applyAlignment="1">
      <alignment/>
      <protection/>
    </xf>
    <xf numFmtId="4" fontId="11" fillId="4" borderId="6" xfId="20" applyNumberFormat="1" applyFont="1" applyFill="1" applyBorder="1" applyAlignment="1">
      <alignment/>
      <protection/>
    </xf>
    <xf numFmtId="4" fontId="11" fillId="4" borderId="6" xfId="20" applyNumberFormat="1" applyFont="1" applyFill="1" applyBorder="1">
      <alignment/>
      <protection/>
    </xf>
    <xf numFmtId="0" fontId="0" fillId="0" borderId="7" xfId="0" applyBorder="1"/>
    <xf numFmtId="0" fontId="0" fillId="0" borderId="7" xfId="0" applyBorder="1" applyAlignment="1">
      <alignment wrapText="1"/>
    </xf>
    <xf numFmtId="0" fontId="3" fillId="2" borderId="1" xfId="20" applyFont="1" applyFill="1" applyBorder="1" applyAlignment="1">
      <alignment vertical="center" wrapText="1" shrinkToFit="1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1" fillId="4" borderId="1" xfId="20" applyFill="1" applyBorder="1" applyAlignment="1">
      <alignment/>
      <protection/>
    </xf>
    <xf numFmtId="0" fontId="1" fillId="6" borderId="1" xfId="20" applyFill="1" applyBorder="1" applyAlignment="1">
      <alignment/>
      <protection/>
    </xf>
    <xf numFmtId="0" fontId="1" fillId="7" borderId="1" xfId="20" applyFill="1" applyBorder="1" applyAlignment="1">
      <alignment/>
      <protection/>
    </xf>
    <xf numFmtId="0" fontId="1" fillId="5" borderId="1" xfId="20" applyFill="1" applyBorder="1" applyAlignment="1">
      <alignment/>
      <protection/>
    </xf>
    <xf numFmtId="0" fontId="1" fillId="3" borderId="1" xfId="20" applyFill="1" applyBorder="1" applyAlignment="1">
      <alignment/>
      <protection/>
    </xf>
    <xf numFmtId="4" fontId="6" fillId="10" borderId="6" xfId="20" applyNumberFormat="1" applyFont="1" applyFill="1" applyBorder="1" applyAlignment="1">
      <alignment/>
      <protection/>
    </xf>
    <xf numFmtId="4" fontId="13" fillId="7" borderId="4" xfId="20" applyNumberFormat="1" applyFont="1" applyFill="1" applyBorder="1" applyAlignment="1">
      <alignment horizontal="right"/>
      <protection/>
    </xf>
    <xf numFmtId="4" fontId="9" fillId="5" borderId="6" xfId="20" applyNumberFormat="1" applyFont="1" applyFill="1" applyBorder="1" applyAlignment="1">
      <alignment wrapText="1"/>
      <protection/>
    </xf>
    <xf numFmtId="4" fontId="9" fillId="3" borderId="6" xfId="20" applyNumberFormat="1" applyFont="1" applyFill="1" applyBorder="1" applyAlignment="1">
      <alignment wrapText="1"/>
      <protection/>
    </xf>
    <xf numFmtId="4" fontId="13" fillId="11" borderId="6" xfId="20" applyNumberFormat="1" applyFont="1" applyFill="1" applyBorder="1" applyAlignment="1">
      <alignment wrapText="1"/>
      <protection/>
    </xf>
    <xf numFmtId="1" fontId="22" fillId="7" borderId="3" xfId="20" applyNumberFormat="1" applyFont="1" applyFill="1" applyBorder="1" applyAlignment="1">
      <alignment/>
      <protection/>
    </xf>
    <xf numFmtId="4" fontId="0" fillId="0" borderId="0" xfId="0" applyNumberFormat="1"/>
    <xf numFmtId="4" fontId="6" fillId="12" borderId="6" xfId="20" applyNumberFormat="1" applyFont="1" applyFill="1" applyBorder="1" applyAlignment="1">
      <alignment/>
      <protection/>
    </xf>
    <xf numFmtId="4" fontId="6" fillId="10" borderId="1" xfId="20" applyNumberFormat="1" applyFont="1" applyFill="1" applyBorder="1" applyAlignment="1">
      <alignment/>
      <protection/>
    </xf>
    <xf numFmtId="4" fontId="2" fillId="0" borderId="0" xfId="0" applyNumberFormat="1" applyFont="1"/>
    <xf numFmtId="4" fontId="6" fillId="12" borderId="1" xfId="20" applyNumberFormat="1" applyFont="1" applyFill="1" applyBorder="1" applyAlignment="1">
      <alignment/>
      <protection/>
    </xf>
    <xf numFmtId="4" fontId="5" fillId="8" borderId="6" xfId="20" applyNumberFormat="1" applyFont="1" applyFill="1" applyBorder="1" applyAlignment="1">
      <alignment/>
      <protection/>
    </xf>
    <xf numFmtId="4" fontId="0" fillId="0" borderId="1" xfId="0" applyNumberFormat="1" applyBorder="1" applyAlignment="1">
      <alignment/>
    </xf>
    <xf numFmtId="0" fontId="6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23" fillId="0" borderId="0" xfId="0" applyNumberFormat="1" applyFont="1"/>
    <xf numFmtId="4" fontId="1" fillId="0" borderId="1" xfId="20" applyNumberFormat="1" applyFont="1" applyBorder="1">
      <alignment/>
      <protection/>
    </xf>
    <xf numFmtId="4" fontId="1" fillId="8" borderId="1" xfId="20" applyNumberFormat="1" applyFont="1" applyFill="1" applyBorder="1">
      <alignment/>
      <protection/>
    </xf>
    <xf numFmtId="4" fontId="1" fillId="9" borderId="1" xfId="20" applyNumberFormat="1" applyFont="1" applyFill="1" applyBorder="1" applyAlignment="1">
      <alignment/>
      <protection/>
    </xf>
    <xf numFmtId="4" fontId="24" fillId="0" borderId="1" xfId="0" applyNumberFormat="1" applyFont="1" applyBorder="1"/>
    <xf numFmtId="4" fontId="1" fillId="0" borderId="1" xfId="20" applyNumberFormat="1" applyFont="1" applyBorder="1" applyAlignment="1">
      <alignment/>
      <protection/>
    </xf>
    <xf numFmtId="4" fontId="1" fillId="8" borderId="1" xfId="20" applyNumberFormat="1" applyFont="1" applyFill="1" applyBorder="1" applyAlignment="1">
      <alignment/>
      <protection/>
    </xf>
    <xf numFmtId="4" fontId="1" fillId="2" borderId="1" xfId="20" applyNumberFormat="1" applyFont="1" applyFill="1" applyBorder="1">
      <alignment/>
      <protection/>
    </xf>
    <xf numFmtId="4" fontId="11" fillId="11" borderId="1" xfId="20" applyNumberFormat="1" applyFont="1" applyFill="1" applyBorder="1" applyAlignment="1">
      <alignment wrapText="1"/>
      <protection/>
    </xf>
    <xf numFmtId="4" fontId="11" fillId="7" borderId="1" xfId="20" applyNumberFormat="1" applyFont="1" applyFill="1" applyBorder="1" applyAlignment="1">
      <alignment horizontal="right"/>
      <protection/>
    </xf>
    <xf numFmtId="4" fontId="6" fillId="5" borderId="1" xfId="20" applyNumberFormat="1" applyFont="1" applyFill="1" applyBorder="1" applyAlignment="1">
      <alignment wrapText="1"/>
      <protection/>
    </xf>
    <xf numFmtId="4" fontId="6" fillId="3" borderId="1" xfId="20" applyNumberFormat="1" applyFont="1" applyFill="1" applyBorder="1" applyAlignment="1">
      <alignment wrapText="1"/>
      <protection/>
    </xf>
    <xf numFmtId="1" fontId="0" fillId="0" borderId="0" xfId="0" applyNumberFormat="1"/>
    <xf numFmtId="1" fontId="2" fillId="0" borderId="0" xfId="0" applyNumberFormat="1" applyFont="1"/>
    <xf numFmtId="4" fontId="0" fillId="13" borderId="0" xfId="0" applyNumberFormat="1" applyFill="1"/>
    <xf numFmtId="1" fontId="2" fillId="13" borderId="0" xfId="0" applyNumberFormat="1" applyFont="1" applyFill="1"/>
    <xf numFmtId="4" fontId="2" fillId="13" borderId="0" xfId="0" applyNumberFormat="1" applyFont="1" applyFill="1"/>
    <xf numFmtId="4" fontId="25" fillId="14" borderId="0" xfId="0" applyNumberFormat="1" applyFont="1" applyFill="1"/>
    <xf numFmtId="1" fontId="25" fillId="14" borderId="0" xfId="0" applyNumberFormat="1" applyFont="1" applyFill="1"/>
    <xf numFmtId="1" fontId="2" fillId="14" borderId="0" xfId="0" applyNumberFormat="1" applyFont="1" applyFill="1"/>
    <xf numFmtId="4" fontId="2" fillId="14" borderId="0" xfId="0" applyNumberFormat="1" applyFont="1" applyFill="1"/>
    <xf numFmtId="0" fontId="6" fillId="0" borderId="0" xfId="0" applyFont="1" applyAlignment="1">
      <alignment vertical="center" wrapText="1"/>
    </xf>
    <xf numFmtId="4" fontId="6" fillId="2" borderId="0" xfId="0" applyNumberFormat="1" applyFont="1" applyFill="1" applyAlignment="1">
      <alignment vertical="center" wrapText="1"/>
    </xf>
    <xf numFmtId="4" fontId="6" fillId="15" borderId="6" xfId="20" applyNumberFormat="1" applyFont="1" applyFill="1" applyBorder="1">
      <alignment/>
      <protection/>
    </xf>
    <xf numFmtId="4" fontId="6" fillId="8" borderId="6" xfId="20" applyNumberFormat="1" applyFont="1" applyFill="1" applyBorder="1">
      <alignment/>
      <protection/>
    </xf>
    <xf numFmtId="4" fontId="0" fillId="8" borderId="0" xfId="0" applyNumberFormat="1" applyFill="1"/>
    <xf numFmtId="1" fontId="0" fillId="8" borderId="0" xfId="0" applyNumberFormat="1" applyFill="1"/>
    <xf numFmtId="0" fontId="0" fillId="8" borderId="0" xfId="0" applyFill="1"/>
    <xf numFmtId="4" fontId="1" fillId="8" borderId="6" xfId="20" applyNumberFormat="1" applyFont="1" applyFill="1" applyBorder="1">
      <alignment/>
      <protection/>
    </xf>
    <xf numFmtId="4" fontId="0" fillId="16" borderId="0" xfId="0" applyNumberFormat="1" applyFill="1"/>
    <xf numFmtId="0" fontId="26" fillId="0" borderId="0" xfId="0" applyFont="1"/>
    <xf numFmtId="0" fontId="0" fillId="0" borderId="1" xfId="0" applyBorder="1"/>
    <xf numFmtId="4" fontId="0" fillId="0" borderId="1" xfId="0" applyNumberFormat="1" applyBorder="1"/>
    <xf numFmtId="0" fontId="2" fillId="0" borderId="0" xfId="0" applyFont="1"/>
    <xf numFmtId="165" fontId="0" fillId="0" borderId="0" xfId="0" applyNumberFormat="1"/>
    <xf numFmtId="1" fontId="1" fillId="0" borderId="1" xfId="20" applyNumberFormat="1" applyFont="1" applyBorder="1" applyAlignment="1">
      <alignment/>
      <protection/>
    </xf>
    <xf numFmtId="1" fontId="1" fillId="8" borderId="2" xfId="20" applyNumberFormat="1" applyFont="1" applyFill="1" applyBorder="1" applyAlignment="1">
      <alignment/>
      <protection/>
    </xf>
    <xf numFmtId="1" fontId="7" fillId="8" borderId="5" xfId="20" applyNumberFormat="1" applyFont="1" applyFill="1" applyBorder="1" applyAlignment="1">
      <alignment/>
      <protection/>
    </xf>
    <xf numFmtId="1" fontId="1" fillId="0" borderId="1" xfId="20" applyNumberFormat="1" applyFont="1" applyBorder="1">
      <alignment/>
      <protection/>
    </xf>
    <xf numFmtId="4" fontId="1" fillId="0" borderId="6" xfId="20" applyNumberFormat="1" applyFont="1" applyBorder="1">
      <alignment/>
      <protection/>
    </xf>
    <xf numFmtId="4" fontId="1" fillId="0" borderId="6" xfId="20" applyNumberFormat="1" applyFont="1" applyBorder="1" applyAlignment="1">
      <alignment/>
      <protection/>
    </xf>
    <xf numFmtId="4" fontId="0" fillId="0" borderId="0" xfId="0" applyNumberFormat="1" applyFont="1"/>
    <xf numFmtId="0" fontId="0" fillId="0" borderId="0" xfId="0" applyFont="1"/>
    <xf numFmtId="0" fontId="27" fillId="0" borderId="0" xfId="21"/>
    <xf numFmtId="4" fontId="1" fillId="2" borderId="6" xfId="20" applyNumberFormat="1" applyFont="1" applyFill="1" applyBorder="1">
      <alignment/>
      <protection/>
    </xf>
    <xf numFmtId="0" fontId="10" fillId="0" borderId="1" xfId="20" applyFont="1" applyBorder="1" applyAlignment="1">
      <alignment horizontal="center"/>
      <protection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17" borderId="1" xfId="20" applyFont="1" applyFill="1" applyBorder="1" applyAlignment="1">
      <alignment horizontal="center" vertical="center" wrapText="1"/>
      <protection/>
    </xf>
    <xf numFmtId="4" fontId="6" fillId="17" borderId="1" xfId="20" applyNumberFormat="1" applyFont="1" applyFill="1" applyBorder="1">
      <alignment/>
      <protection/>
    </xf>
    <xf numFmtId="4" fontId="1" fillId="17" borderId="1" xfId="20" applyNumberFormat="1" applyFill="1" applyBorder="1">
      <alignment/>
      <protection/>
    </xf>
    <xf numFmtId="4" fontId="6" fillId="17" borderId="6" xfId="20" applyNumberFormat="1" applyFont="1" applyFill="1" applyBorder="1">
      <alignment/>
      <protection/>
    </xf>
    <xf numFmtId="4" fontId="1" fillId="17" borderId="6" xfId="20" applyNumberFormat="1" applyFill="1" applyBorder="1">
      <alignment/>
      <protection/>
    </xf>
    <xf numFmtId="4" fontId="1" fillId="17" borderId="6" xfId="20" applyNumberFormat="1" applyFont="1" applyFill="1" applyBorder="1">
      <alignment/>
      <protection/>
    </xf>
    <xf numFmtId="4" fontId="6" fillId="17" borderId="6" xfId="20" applyNumberFormat="1" applyFont="1" applyFill="1" applyBorder="1" applyAlignment="1">
      <alignment/>
      <protection/>
    </xf>
    <xf numFmtId="4" fontId="1" fillId="17" borderId="6" xfId="20" applyNumberFormat="1" applyFont="1" applyFill="1" applyBorder="1" applyAlignment="1">
      <alignment/>
      <protection/>
    </xf>
    <xf numFmtId="4" fontId="5" fillId="17" borderId="6" xfId="20" applyNumberFormat="1" applyFont="1" applyFill="1" applyBorder="1" applyAlignment="1">
      <alignment/>
      <protection/>
    </xf>
    <xf numFmtId="4" fontId="1" fillId="17" borderId="1" xfId="20" applyNumberFormat="1" applyFont="1" applyFill="1" applyBorder="1">
      <alignment/>
      <protection/>
    </xf>
    <xf numFmtId="4" fontId="2" fillId="8" borderId="0" xfId="0" applyNumberFormat="1" applyFont="1" applyFill="1"/>
    <xf numFmtId="1" fontId="1" fillId="8" borderId="5" xfId="20" applyNumberFormat="1" applyFont="1" applyFill="1" applyBorder="1" applyAlignment="1">
      <alignment/>
      <protection/>
    </xf>
    <xf numFmtId="1" fontId="6" fillId="8" borderId="5" xfId="20" applyNumberFormat="1" applyFont="1" applyFill="1" applyBorder="1" applyAlignment="1">
      <alignment/>
      <protection/>
    </xf>
    <xf numFmtId="1" fontId="9" fillId="8" borderId="5" xfId="20" applyNumberFormat="1" applyFont="1" applyFill="1" applyBorder="1" applyAlignment="1">
      <alignment/>
      <protection/>
    </xf>
    <xf numFmtId="1" fontId="7" fillId="8" borderId="5" xfId="20" applyNumberFormat="1" applyFont="1" applyFill="1" applyBorder="1" applyAlignment="1">
      <alignment wrapText="1"/>
      <protection/>
    </xf>
    <xf numFmtId="4" fontId="3" fillId="17" borderId="6" xfId="20" applyNumberFormat="1" applyFont="1" applyFill="1" applyBorder="1" applyAlignment="1">
      <alignment/>
      <protection/>
    </xf>
    <xf numFmtId="4" fontId="24" fillId="0" borderId="1" xfId="20" applyNumberFormat="1" applyFont="1" applyBorder="1">
      <alignment/>
      <protection/>
    </xf>
    <xf numFmtId="4" fontId="28" fillId="17" borderId="6" xfId="20" applyNumberFormat="1" applyFont="1" applyFill="1" applyBorder="1" applyAlignment="1">
      <alignment/>
      <protection/>
    </xf>
    <xf numFmtId="4" fontId="0" fillId="17" borderId="0" xfId="0" applyNumberFormat="1" applyFill="1"/>
    <xf numFmtId="4" fontId="2" fillId="17" borderId="0" xfId="0" applyNumberFormat="1" applyFont="1" applyFill="1"/>
    <xf numFmtId="4" fontId="1" fillId="0" borderId="6" xfId="20" applyNumberFormat="1" applyBorder="1" applyAlignment="1">
      <alignment/>
      <protection/>
    </xf>
    <xf numFmtId="4" fontId="1" fillId="0" borderId="2" xfId="20" applyNumberFormat="1" applyBorder="1" applyAlignment="1">
      <alignment/>
      <protection/>
    </xf>
    <xf numFmtId="4" fontId="11" fillId="7" borderId="2" xfId="20" applyNumberFormat="1" applyFont="1" applyFill="1" applyBorder="1" applyAlignment="1">
      <alignment horizontal="center" wrapText="1"/>
      <protection/>
    </xf>
    <xf numFmtId="4" fontId="11" fillId="7" borderId="5" xfId="20" applyNumberFormat="1" applyFont="1" applyFill="1" applyBorder="1" applyAlignment="1">
      <alignment horizontal="center" wrapText="1"/>
      <protection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center" vertical="center"/>
    </xf>
    <xf numFmtId="1" fontId="6" fillId="3" borderId="2" xfId="20" applyNumberFormat="1" applyFont="1" applyFill="1" applyBorder="1" applyAlignment="1">
      <alignment horizontal="center" wrapText="1"/>
      <protection/>
    </xf>
    <xf numFmtId="1" fontId="6" fillId="3" borderId="5" xfId="20" applyNumberFormat="1" applyFont="1" applyFill="1" applyBorder="1" applyAlignment="1">
      <alignment horizontal="center" wrapText="1"/>
      <protection/>
    </xf>
    <xf numFmtId="0" fontId="6" fillId="3" borderId="2" xfId="20" applyFont="1" applyFill="1" applyBorder="1" applyAlignment="1">
      <alignment horizontal="center" wrapText="1"/>
      <protection/>
    </xf>
    <xf numFmtId="0" fontId="6" fillId="3" borderId="5" xfId="20" applyFont="1" applyFill="1" applyBorder="1" applyAlignment="1">
      <alignment horizontal="center" wrapText="1"/>
      <protection/>
    </xf>
    <xf numFmtId="4" fontId="6" fillId="5" borderId="2" xfId="20" applyNumberFormat="1" applyFont="1" applyFill="1" applyBorder="1" applyAlignment="1">
      <alignment horizontal="center" wrapText="1"/>
      <protection/>
    </xf>
    <xf numFmtId="4" fontId="6" fillId="5" borderId="5" xfId="20" applyNumberFormat="1" applyFont="1" applyFill="1" applyBorder="1" applyAlignment="1">
      <alignment horizontal="center" wrapText="1"/>
      <protection/>
    </xf>
    <xf numFmtId="4" fontId="11" fillId="4" borderId="2" xfId="20" applyNumberFormat="1" applyFont="1" applyFill="1" applyBorder="1" applyAlignment="1">
      <alignment/>
      <protection/>
    </xf>
    <xf numFmtId="4" fontId="11" fillId="4" borderId="5" xfId="20" applyNumberFormat="1" applyFont="1" applyFill="1" applyBorder="1" applyAlignment="1">
      <alignment/>
      <protection/>
    </xf>
    <xf numFmtId="0" fontId="11" fillId="7" borderId="2" xfId="20" applyFont="1" applyFill="1" applyBorder="1" applyAlignment="1">
      <alignment/>
      <protection/>
    </xf>
    <xf numFmtId="0" fontId="11" fillId="7" borderId="5" xfId="20" applyFont="1" applyFill="1" applyBorder="1" applyAlignment="1">
      <alignment/>
      <protection/>
    </xf>
    <xf numFmtId="0" fontId="6" fillId="5" borderId="2" xfId="20" applyFont="1" applyFill="1" applyBorder="1" applyAlignment="1">
      <alignment wrapText="1"/>
      <protection/>
    </xf>
    <xf numFmtId="0" fontId="6" fillId="5" borderId="5" xfId="20" applyFont="1" applyFill="1" applyBorder="1" applyAlignment="1">
      <alignment wrapText="1"/>
      <protection/>
    </xf>
    <xf numFmtId="1" fontId="13" fillId="6" borderId="2" xfId="20" applyNumberFormat="1" applyFont="1" applyFill="1" applyBorder="1" applyAlignment="1">
      <alignment horizontal="center" wrapText="1"/>
      <protection/>
    </xf>
    <xf numFmtId="1" fontId="13" fillId="6" borderId="5" xfId="20" applyNumberFormat="1" applyFont="1" applyFill="1" applyBorder="1" applyAlignment="1">
      <alignment horizontal="center" wrapText="1"/>
      <protection/>
    </xf>
    <xf numFmtId="1" fontId="9" fillId="5" borderId="2" xfId="20" applyNumberFormat="1" applyFont="1" applyFill="1" applyBorder="1" applyAlignment="1">
      <alignment horizontal="center" wrapText="1"/>
      <protection/>
    </xf>
    <xf numFmtId="1" fontId="9" fillId="5" borderId="5" xfId="20" applyNumberFormat="1" applyFont="1" applyFill="1" applyBorder="1" applyAlignment="1">
      <alignment horizontal="center" wrapText="1"/>
      <protection/>
    </xf>
    <xf numFmtId="1" fontId="9" fillId="3" borderId="2" xfId="20" applyNumberFormat="1" applyFont="1" applyFill="1" applyBorder="1" applyAlignment="1">
      <alignment horizontal="center" wrapText="1"/>
      <protection/>
    </xf>
    <xf numFmtId="1" fontId="9" fillId="3" borderId="5" xfId="20" applyNumberFormat="1" applyFont="1" applyFill="1" applyBorder="1" applyAlignment="1">
      <alignment horizontal="center" wrapText="1"/>
      <protection/>
    </xf>
    <xf numFmtId="1" fontId="13" fillId="11" borderId="2" xfId="20" applyNumberFormat="1" applyFont="1" applyFill="1" applyBorder="1" applyAlignment="1">
      <alignment horizontal="center" wrapText="1"/>
      <protection/>
    </xf>
    <xf numFmtId="1" fontId="13" fillId="11" borderId="5" xfId="20" applyNumberFormat="1" applyFont="1" applyFill="1" applyBorder="1" applyAlignment="1">
      <alignment horizontal="center" wrapText="1"/>
      <protection/>
    </xf>
    <xf numFmtId="1" fontId="13" fillId="7" borderId="2" xfId="20" applyNumberFormat="1" applyFont="1" applyFill="1" applyBorder="1" applyAlignment="1">
      <alignment horizontal="center" wrapText="1"/>
      <protection/>
    </xf>
    <xf numFmtId="1" fontId="13" fillId="7" borderId="5" xfId="20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4" fontId="19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" fontId="2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0" fillId="0" borderId="1" xfId="20" applyFont="1" applyBorder="1" applyAlignment="1">
      <alignment horizontal="center"/>
      <protection/>
    </xf>
    <xf numFmtId="0" fontId="14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1" fillId="7" borderId="2" xfId="20" applyFont="1" applyFill="1" applyBorder="1" applyAlignment="1">
      <alignment horizontal="center" wrapText="1"/>
      <protection/>
    </xf>
    <xf numFmtId="0" fontId="11" fillId="7" borderId="5" xfId="20" applyFont="1" applyFill="1" applyBorder="1" applyAlignment="1">
      <alignment horizontal="center" wrapText="1"/>
      <protection/>
    </xf>
    <xf numFmtId="1" fontId="11" fillId="7" borderId="2" xfId="20" applyNumberFormat="1" applyFont="1" applyFill="1" applyBorder="1" applyAlignment="1">
      <alignment horizontal="center" wrapText="1"/>
      <protection/>
    </xf>
    <xf numFmtId="1" fontId="11" fillId="7" borderId="5" xfId="20" applyNumberFormat="1" applyFont="1" applyFill="1" applyBorder="1" applyAlignment="1">
      <alignment horizontal="center" wrapText="1"/>
      <protection/>
    </xf>
    <xf numFmtId="1" fontId="6" fillId="5" borderId="2" xfId="20" applyNumberFormat="1" applyFont="1" applyFill="1" applyBorder="1" applyAlignment="1">
      <alignment horizontal="center" wrapText="1"/>
      <protection/>
    </xf>
    <xf numFmtId="1" fontId="6" fillId="5" borderId="5" xfId="20" applyNumberFormat="1" applyFont="1" applyFill="1" applyBorder="1" applyAlignment="1">
      <alignment horizontal="center" wrapText="1"/>
      <protection/>
    </xf>
    <xf numFmtId="1" fontId="9" fillId="3" borderId="6" xfId="20" applyNumberFormat="1" applyFont="1" applyFill="1" applyBorder="1" applyAlignment="1">
      <alignment horizontal="center" wrapText="1"/>
      <protection/>
    </xf>
    <xf numFmtId="1" fontId="1" fillId="9" borderId="6" xfId="20" applyNumberFormat="1" applyFont="1" applyFill="1" applyBorder="1" applyAlignment="1">
      <alignment horizontal="left"/>
      <protection/>
    </xf>
    <xf numFmtId="1" fontId="1" fillId="9" borderId="5" xfId="20" applyNumberFormat="1" applyFont="1" applyFill="1" applyBorder="1" applyAlignment="1">
      <alignment horizontal="left"/>
      <protection/>
    </xf>
    <xf numFmtId="1" fontId="11" fillId="6" borderId="2" xfId="20" applyNumberFormat="1" applyFont="1" applyFill="1" applyBorder="1" applyAlignment="1">
      <alignment horizontal="center" wrapText="1"/>
      <protection/>
    </xf>
    <xf numFmtId="1" fontId="11" fillId="6" borderId="5" xfId="20" applyNumberFormat="1" applyFont="1" applyFill="1" applyBorder="1" applyAlignment="1">
      <alignment horizontal="center" wrapText="1"/>
      <protection/>
    </xf>
    <xf numFmtId="0" fontId="11" fillId="6" borderId="2" xfId="20" applyFont="1" applyFill="1" applyBorder="1" applyAlignment="1">
      <alignment horizontal="center" wrapText="1"/>
      <protection/>
    </xf>
    <xf numFmtId="0" fontId="11" fillId="6" borderId="5" xfId="20" applyFont="1" applyFill="1" applyBorder="1" applyAlignment="1">
      <alignment horizontal="center" wrapText="1"/>
      <protection/>
    </xf>
    <xf numFmtId="1" fontId="6" fillId="3" borderId="6" xfId="20" applyNumberFormat="1" applyFont="1" applyFill="1" applyBorder="1" applyAlignment="1">
      <alignment horizont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bično 2" xfId="20"/>
    <cellStyle name="Hyperlink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a\My%20Documents\Downloads\PRORA&#268;UN%202018%20OP&#262;I%20D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A OD"/>
      <sheetName val="OPĆI DIO"/>
      <sheetName val="OPĆI DIO-na III razinu"/>
      <sheetName val="List1"/>
    </sheetNames>
    <sheetDataSet>
      <sheetData sheetId="0"/>
      <sheetData sheetId="1">
        <row r="32">
          <cell r="K32">
            <v>3014500</v>
          </cell>
          <cell r="M32">
            <v>452000</v>
          </cell>
          <cell r="N32">
            <v>510000</v>
          </cell>
          <cell r="O32">
            <v>3166450</v>
          </cell>
          <cell r="P32">
            <v>141100</v>
          </cell>
          <cell r="R32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2"/>
  <sheetViews>
    <sheetView tabSelected="1" workbookViewId="0" topLeftCell="A1">
      <selection activeCell="M3" sqref="M3"/>
    </sheetView>
  </sheetViews>
  <sheetFormatPr defaultColWidth="9.140625" defaultRowHeight="15"/>
  <cols>
    <col min="1" max="1" width="11.8515625" style="0" customWidth="1"/>
    <col min="2" max="2" width="32.140625" style="0" customWidth="1"/>
    <col min="3" max="3" width="11.8515625" style="0" customWidth="1"/>
    <col min="4" max="4" width="14.00390625" style="0" customWidth="1"/>
    <col min="5" max="5" width="11.8515625" style="0" customWidth="1"/>
    <col min="6" max="11" width="11.7109375" style="0" customWidth="1"/>
    <col min="12" max="13" width="15.421875" style="0" customWidth="1"/>
    <col min="14" max="14" width="12.421875" style="0" customWidth="1"/>
    <col min="15" max="15" width="13.140625" style="0" customWidth="1"/>
    <col min="16" max="16" width="14.57421875" style="0" customWidth="1"/>
    <col min="17" max="17" width="13.57421875" style="0" customWidth="1"/>
    <col min="18" max="18" width="12.8515625" style="0" customWidth="1"/>
    <col min="19" max="19" width="13.00390625" style="0" customWidth="1"/>
    <col min="20" max="20" width="12.140625" style="0" customWidth="1"/>
    <col min="21" max="21" width="12.57421875" style="0" customWidth="1"/>
    <col min="22" max="22" width="9.28125" style="0" bestFit="1" customWidth="1"/>
    <col min="23" max="25" width="10.140625" style="0" bestFit="1" customWidth="1"/>
  </cols>
  <sheetData>
    <row r="1" spans="1:2" ht="18.75">
      <c r="A1" s="263" t="s">
        <v>252</v>
      </c>
      <c r="B1" s="263"/>
    </row>
    <row r="2" spans="1:11" ht="15.75">
      <c r="A2" s="230" t="s">
        <v>253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5.75">
      <c r="A3" s="264" t="s">
        <v>254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5" spans="1:11" ht="15">
      <c r="A5" s="265" t="s">
        <v>0</v>
      </c>
      <c r="B5" s="265"/>
      <c r="C5" s="265"/>
      <c r="D5" s="203"/>
      <c r="E5" s="203"/>
      <c r="F5" s="266" t="s">
        <v>245</v>
      </c>
      <c r="G5" s="267"/>
      <c r="H5" s="267"/>
      <c r="I5" s="267"/>
      <c r="J5" s="267"/>
      <c r="K5" s="268"/>
    </row>
    <row r="6" spans="1:14" ht="15">
      <c r="A6" s="226"/>
      <c r="B6" s="227"/>
      <c r="C6" s="226">
        <f>SUM(C8+C352+C364)</f>
        <v>6984050</v>
      </c>
      <c r="D6" s="226">
        <f>SUM(D8+D352+D364)</f>
        <v>-571460</v>
      </c>
      <c r="E6" s="224">
        <f>SUM(F6+G6+H6+I6+J6+K6)</f>
        <v>6412590</v>
      </c>
      <c r="F6" s="154">
        <f aca="true" t="shared" si="0" ref="F6:K6">SUM(F8+F352+F364)</f>
        <v>3241580</v>
      </c>
      <c r="G6" s="154">
        <f t="shared" si="0"/>
        <v>462000</v>
      </c>
      <c r="H6" s="154">
        <f t="shared" si="0"/>
        <v>777000</v>
      </c>
      <c r="I6" s="154">
        <f t="shared" si="0"/>
        <v>1790910</v>
      </c>
      <c r="J6" s="154">
        <f t="shared" si="0"/>
        <v>141100</v>
      </c>
      <c r="K6" s="154">
        <f t="shared" si="0"/>
        <v>0</v>
      </c>
      <c r="L6" s="148">
        <f>SUM(F6:K6)</f>
        <v>6412590</v>
      </c>
      <c r="M6" s="148"/>
      <c r="N6" s="148"/>
    </row>
    <row r="7" spans="1:23" ht="45">
      <c r="A7" s="134" t="s">
        <v>1</v>
      </c>
      <c r="B7" s="135" t="s">
        <v>2</v>
      </c>
      <c r="C7" s="136" t="s">
        <v>406</v>
      </c>
      <c r="D7" s="206" t="s">
        <v>447</v>
      </c>
      <c r="E7" s="206" t="s">
        <v>448</v>
      </c>
      <c r="F7" s="132" t="s">
        <v>246</v>
      </c>
      <c r="G7" s="132" t="s">
        <v>247</v>
      </c>
      <c r="H7" s="133" t="s">
        <v>248</v>
      </c>
      <c r="I7" s="132" t="s">
        <v>249</v>
      </c>
      <c r="J7" s="133" t="s">
        <v>250</v>
      </c>
      <c r="K7" s="133" t="s">
        <v>251</v>
      </c>
      <c r="L7" s="148">
        <f>SUM(L8+L352+L364)</f>
        <v>6412590</v>
      </c>
      <c r="M7" s="148">
        <f>SUM(M8+M352+M364)</f>
        <v>6984050</v>
      </c>
      <c r="N7" s="148"/>
      <c r="O7" s="179" t="s">
        <v>380</v>
      </c>
      <c r="P7" s="180" t="s">
        <v>384</v>
      </c>
      <c r="Q7" s="180" t="s">
        <v>381</v>
      </c>
      <c r="R7" s="180" t="s">
        <v>249</v>
      </c>
      <c r="S7" s="179" t="s">
        <v>382</v>
      </c>
      <c r="T7" s="179" t="s">
        <v>383</v>
      </c>
      <c r="U7" s="155"/>
      <c r="V7" s="155"/>
      <c r="W7" s="155"/>
    </row>
    <row r="8" spans="1:22" ht="15">
      <c r="A8" s="14" t="s">
        <v>3</v>
      </c>
      <c r="B8" s="137"/>
      <c r="C8" s="30">
        <f>SUM(C9+C80+C100+C162+C180+C187+C218+C233+C243+C252+C313+C346)</f>
        <v>5327177</v>
      </c>
      <c r="D8" s="207">
        <f>SUM(E8-C8)</f>
        <v>-740915</v>
      </c>
      <c r="E8" s="225">
        <f>SUM(F8+G8+H8+I8+J8+K8)</f>
        <v>4586262</v>
      </c>
      <c r="F8" s="30">
        <f aca="true" t="shared" si="1" ref="F8:K8">SUM(F9+F80+F100+F162+F180+F187+F218+F233+F243+F252+F313+F346)</f>
        <v>2305832</v>
      </c>
      <c r="G8" s="30">
        <f t="shared" si="1"/>
        <v>411000</v>
      </c>
      <c r="H8" s="30">
        <f t="shared" si="1"/>
        <v>777000</v>
      </c>
      <c r="I8" s="30">
        <f t="shared" si="1"/>
        <v>951330</v>
      </c>
      <c r="J8" s="30">
        <f t="shared" si="1"/>
        <v>141100</v>
      </c>
      <c r="K8" s="30">
        <f t="shared" si="1"/>
        <v>0</v>
      </c>
      <c r="L8" s="187">
        <f>SUM(F8:K8)</f>
        <v>4586262</v>
      </c>
      <c r="M8" s="187">
        <f aca="true" t="shared" si="2" ref="M8:M39">C8</f>
        <v>5327177</v>
      </c>
      <c r="N8" s="148">
        <f aca="true" t="shared" si="3" ref="N8:N39">SUM(L8-M8)</f>
        <v>-740915</v>
      </c>
      <c r="O8" s="156">
        <f>'[1]OPĆI DIO'!$K$32</f>
        <v>3014500</v>
      </c>
      <c r="P8" s="157">
        <f>'[1]OPĆI DIO'!$M$32</f>
        <v>452000</v>
      </c>
      <c r="Q8" s="157">
        <f>'[1]OPĆI DIO'!$N$32</f>
        <v>510000</v>
      </c>
      <c r="R8" s="157">
        <f>'[1]OPĆI DIO'!$O$32</f>
        <v>3166450</v>
      </c>
      <c r="S8" s="157">
        <f>'[1]OPĆI DIO'!$P$32</f>
        <v>141100</v>
      </c>
      <c r="T8" s="156">
        <f>'[1]OPĆI DIO'!$R$32</f>
        <v>0</v>
      </c>
      <c r="U8" s="156">
        <f>SUM(O8:T8)</f>
        <v>7284050</v>
      </c>
      <c r="V8" s="157"/>
    </row>
    <row r="9" spans="1:21" ht="15.75" customHeight="1">
      <c r="A9" s="41" t="s">
        <v>4</v>
      </c>
      <c r="B9" s="138"/>
      <c r="C9" s="31">
        <f>SUM(C10)</f>
        <v>428080</v>
      </c>
      <c r="D9" s="207">
        <f aca="true" t="shared" si="4" ref="D9:D40">SUM(E9-C9)</f>
        <v>36530</v>
      </c>
      <c r="E9" s="207">
        <f aca="true" t="shared" si="5" ref="E9:E71">SUM(F9:K9)</f>
        <v>464610</v>
      </c>
      <c r="F9" s="31">
        <f aca="true" t="shared" si="6" ref="F9:K9">SUM(F10)</f>
        <v>439610</v>
      </c>
      <c r="G9" s="31">
        <f t="shared" si="6"/>
        <v>10000</v>
      </c>
      <c r="H9" s="31">
        <f t="shared" si="6"/>
        <v>15000</v>
      </c>
      <c r="I9" s="31">
        <f t="shared" si="6"/>
        <v>0</v>
      </c>
      <c r="J9" s="31">
        <f t="shared" si="6"/>
        <v>0</v>
      </c>
      <c r="K9" s="31">
        <f t="shared" si="6"/>
        <v>0</v>
      </c>
      <c r="L9" s="148">
        <f aca="true" t="shared" si="7" ref="L9:L72">SUM(F9:K9)</f>
        <v>464610</v>
      </c>
      <c r="M9" s="148">
        <f t="shared" si="2"/>
        <v>428080</v>
      </c>
      <c r="N9" s="148">
        <f t="shared" si="3"/>
        <v>36530</v>
      </c>
      <c r="O9" s="148">
        <f aca="true" t="shared" si="8" ref="O9:U9">-F6</f>
        <v>-3241580</v>
      </c>
      <c r="P9" s="148">
        <f t="shared" si="8"/>
        <v>-462000</v>
      </c>
      <c r="Q9" s="148">
        <f t="shared" si="8"/>
        <v>-777000</v>
      </c>
      <c r="R9" s="148">
        <f t="shared" si="8"/>
        <v>-1790910</v>
      </c>
      <c r="S9" s="148">
        <f t="shared" si="8"/>
        <v>-141100</v>
      </c>
      <c r="T9" s="148">
        <f t="shared" si="8"/>
        <v>0</v>
      </c>
      <c r="U9" s="148">
        <f t="shared" si="8"/>
        <v>-6412590</v>
      </c>
    </row>
    <row r="10" spans="1:21" ht="15">
      <c r="A10" s="42" t="s">
        <v>5</v>
      </c>
      <c r="B10" s="139"/>
      <c r="C10" s="32">
        <f>SUM(C11)</f>
        <v>428080</v>
      </c>
      <c r="D10" s="207">
        <f t="shared" si="4"/>
        <v>36530</v>
      </c>
      <c r="E10" s="207">
        <f t="shared" si="5"/>
        <v>464610</v>
      </c>
      <c r="F10" s="32">
        <f aca="true" t="shared" si="9" ref="F10:K10">SUM(F11)</f>
        <v>439610</v>
      </c>
      <c r="G10" s="32">
        <f t="shared" si="9"/>
        <v>10000</v>
      </c>
      <c r="H10" s="32">
        <f t="shared" si="9"/>
        <v>15000</v>
      </c>
      <c r="I10" s="32">
        <f t="shared" si="9"/>
        <v>0</v>
      </c>
      <c r="J10" s="32">
        <f t="shared" si="9"/>
        <v>0</v>
      </c>
      <c r="K10" s="32">
        <f t="shared" si="9"/>
        <v>0</v>
      </c>
      <c r="L10" s="148">
        <f t="shared" si="7"/>
        <v>464610</v>
      </c>
      <c r="M10" s="148">
        <f t="shared" si="2"/>
        <v>428080</v>
      </c>
      <c r="N10" s="148">
        <f t="shared" si="3"/>
        <v>36530</v>
      </c>
      <c r="O10" s="158">
        <f>SUM(O8:O9)</f>
        <v>-227080</v>
      </c>
      <c r="P10" s="158">
        <f aca="true" t="shared" si="10" ref="P10:U10">SUM(P8:P9)</f>
        <v>-10000</v>
      </c>
      <c r="Q10" s="158">
        <f t="shared" si="10"/>
        <v>-267000</v>
      </c>
      <c r="R10" s="158">
        <f t="shared" si="10"/>
        <v>1375540</v>
      </c>
      <c r="S10" s="158">
        <f t="shared" si="10"/>
        <v>0</v>
      </c>
      <c r="T10" s="158">
        <f t="shared" si="10"/>
        <v>0</v>
      </c>
      <c r="U10" s="158">
        <f t="shared" si="10"/>
        <v>871460</v>
      </c>
    </row>
    <row r="11" spans="1:20" ht="15.75">
      <c r="A11" s="40" t="s">
        <v>6</v>
      </c>
      <c r="B11" s="140"/>
      <c r="C11" s="33">
        <f aca="true" t="shared" si="11" ref="C11:K11">SUM(C12+C68)</f>
        <v>428080</v>
      </c>
      <c r="D11" s="207">
        <f t="shared" si="4"/>
        <v>36530</v>
      </c>
      <c r="E11" s="207">
        <f t="shared" si="5"/>
        <v>464610</v>
      </c>
      <c r="F11" s="33">
        <f t="shared" si="11"/>
        <v>439610</v>
      </c>
      <c r="G11" s="33">
        <f t="shared" si="11"/>
        <v>10000</v>
      </c>
      <c r="H11" s="33">
        <f t="shared" si="11"/>
        <v>15000</v>
      </c>
      <c r="I11" s="33">
        <f t="shared" si="11"/>
        <v>0</v>
      </c>
      <c r="J11" s="33">
        <f t="shared" si="11"/>
        <v>0</v>
      </c>
      <c r="K11" s="33">
        <f t="shared" si="11"/>
        <v>0</v>
      </c>
      <c r="L11" s="148">
        <f t="shared" si="7"/>
        <v>464610</v>
      </c>
      <c r="M11" s="148">
        <f t="shared" si="2"/>
        <v>428080</v>
      </c>
      <c r="N11" s="148">
        <f t="shared" si="3"/>
        <v>36530</v>
      </c>
      <c r="O11" s="175">
        <f>SUM(O12+O13+O20+O25+O27+O29+O31)</f>
        <v>2350050</v>
      </c>
      <c r="P11" s="176">
        <v>3</v>
      </c>
      <c r="R11" s="175">
        <f>SUM(R12+R16+R21)</f>
        <v>4634000</v>
      </c>
      <c r="S11" s="176">
        <v>4</v>
      </c>
      <c r="T11" s="151">
        <f>SUM(O11+R11+R26)</f>
        <v>6984050</v>
      </c>
    </row>
    <row r="12" spans="1:20" ht="15">
      <c r="A12" s="39" t="s">
        <v>7</v>
      </c>
      <c r="B12" s="141"/>
      <c r="C12" s="34">
        <f>SUM(C13+C16+C20+C25+C28+C40+C59+C61)</f>
        <v>409080</v>
      </c>
      <c r="D12" s="207">
        <f t="shared" si="4"/>
        <v>31530</v>
      </c>
      <c r="E12" s="207">
        <f t="shared" si="5"/>
        <v>440610</v>
      </c>
      <c r="F12" s="34">
        <f aca="true" t="shared" si="12" ref="F12:K12">SUM(F13+F16+F20+F25+F28+F40+F59+F61)</f>
        <v>430610</v>
      </c>
      <c r="G12" s="34">
        <f t="shared" si="12"/>
        <v>10000</v>
      </c>
      <c r="H12" s="34">
        <f t="shared" si="12"/>
        <v>0</v>
      </c>
      <c r="I12" s="34">
        <f t="shared" si="12"/>
        <v>0</v>
      </c>
      <c r="J12" s="34">
        <f t="shared" si="12"/>
        <v>0</v>
      </c>
      <c r="K12" s="34">
        <f t="shared" si="12"/>
        <v>0</v>
      </c>
      <c r="L12" s="148">
        <f t="shared" si="7"/>
        <v>440610</v>
      </c>
      <c r="M12" s="148">
        <f t="shared" si="2"/>
        <v>409080</v>
      </c>
      <c r="N12" s="148">
        <f t="shared" si="3"/>
        <v>31530</v>
      </c>
      <c r="O12" s="174">
        <f>SUM(C13+C16+C20+C110+C112+C117+C119+C121+C194+C256+C258+C261+C264+C266+C357+C359)</f>
        <v>966750</v>
      </c>
      <c r="P12" s="173">
        <v>31</v>
      </c>
      <c r="R12" s="172">
        <f>SUM(R13:R14)</f>
        <v>100000</v>
      </c>
      <c r="S12" s="173">
        <v>41</v>
      </c>
      <c r="T12" s="148"/>
    </row>
    <row r="13" spans="1:19" ht="15">
      <c r="A13" s="13">
        <v>311</v>
      </c>
      <c r="B13" s="95" t="s">
        <v>8</v>
      </c>
      <c r="C13" s="46">
        <f>SUM(C14:C15)</f>
        <v>172250</v>
      </c>
      <c r="D13" s="207">
        <f aca="true" t="shared" si="13" ref="D13:E13">SUM(D14:D15)</f>
        <v>6708</v>
      </c>
      <c r="E13" s="207">
        <f t="shared" si="13"/>
        <v>178958</v>
      </c>
      <c r="F13" s="46">
        <f aca="true" t="shared" si="14" ref="F13:K13">SUM(F14:F15)</f>
        <v>178958</v>
      </c>
      <c r="G13" s="46">
        <f t="shared" si="14"/>
        <v>0</v>
      </c>
      <c r="H13" s="46">
        <f t="shared" si="14"/>
        <v>0</v>
      </c>
      <c r="I13" s="46">
        <f t="shared" si="14"/>
        <v>0</v>
      </c>
      <c r="J13" s="46">
        <f t="shared" si="14"/>
        <v>0</v>
      </c>
      <c r="K13" s="46">
        <f t="shared" si="14"/>
        <v>0</v>
      </c>
      <c r="L13" s="148">
        <f t="shared" si="7"/>
        <v>178958</v>
      </c>
      <c r="M13" s="148">
        <f t="shared" si="2"/>
        <v>172250</v>
      </c>
      <c r="N13" s="148">
        <f t="shared" si="3"/>
        <v>6708</v>
      </c>
      <c r="O13" s="174">
        <f>SUM(O14:O19)</f>
        <v>813200</v>
      </c>
      <c r="P13" s="173">
        <v>32</v>
      </c>
      <c r="R13" s="148">
        <f>SUM(C327)</f>
        <v>10000</v>
      </c>
      <c r="S13" s="171">
        <v>411</v>
      </c>
    </row>
    <row r="14" spans="1:19" ht="15">
      <c r="A14" s="9">
        <v>31111</v>
      </c>
      <c r="B14" s="94" t="s">
        <v>9</v>
      </c>
      <c r="C14" s="1">
        <v>172250</v>
      </c>
      <c r="D14" s="215">
        <f t="shared" si="4"/>
        <v>6708</v>
      </c>
      <c r="E14" s="208">
        <f t="shared" si="5"/>
        <v>178958</v>
      </c>
      <c r="F14" s="159">
        <v>178958</v>
      </c>
      <c r="G14" s="162"/>
      <c r="H14" s="162"/>
      <c r="I14" s="162"/>
      <c r="J14" s="162"/>
      <c r="K14" s="162"/>
      <c r="L14" s="148">
        <f t="shared" si="7"/>
        <v>178958</v>
      </c>
      <c r="M14" s="148">
        <f t="shared" si="2"/>
        <v>172250</v>
      </c>
      <c r="N14" s="148">
        <f t="shared" si="3"/>
        <v>6708</v>
      </c>
      <c r="O14" s="148">
        <f>SUM(C25+C124+C362)</f>
        <v>15900</v>
      </c>
      <c r="P14" s="171">
        <v>321</v>
      </c>
      <c r="R14" s="148">
        <f>SUM(C69+C160)</f>
        <v>90000</v>
      </c>
      <c r="S14" s="171">
        <v>412</v>
      </c>
    </row>
    <row r="15" spans="1:25" ht="15">
      <c r="A15" s="9">
        <v>3111105</v>
      </c>
      <c r="B15" s="94" t="s">
        <v>390</v>
      </c>
      <c r="C15" s="1">
        <v>0</v>
      </c>
      <c r="D15" s="215">
        <f t="shared" si="4"/>
        <v>0</v>
      </c>
      <c r="E15" s="208">
        <f t="shared" si="5"/>
        <v>0</v>
      </c>
      <c r="F15" s="159"/>
      <c r="G15" s="162"/>
      <c r="H15" s="162"/>
      <c r="I15" s="162">
        <v>0</v>
      </c>
      <c r="J15" s="162"/>
      <c r="K15" s="162"/>
      <c r="L15" s="148">
        <f t="shared" si="7"/>
        <v>0</v>
      </c>
      <c r="M15" s="148">
        <f t="shared" si="2"/>
        <v>0</v>
      </c>
      <c r="N15" s="148">
        <f t="shared" si="3"/>
        <v>0</v>
      </c>
      <c r="O15" s="148"/>
      <c r="P15" s="171"/>
      <c r="R15" s="148"/>
      <c r="S15" s="171"/>
      <c r="U15" s="148"/>
      <c r="V15" s="148"/>
      <c r="W15" s="151"/>
      <c r="X15" s="151"/>
      <c r="Y15" s="148"/>
    </row>
    <row r="16" spans="1:25" ht="15">
      <c r="A16" s="13">
        <v>312</v>
      </c>
      <c r="B16" s="96" t="s">
        <v>10</v>
      </c>
      <c r="C16" s="46">
        <f>SUM(C17:C19)</f>
        <v>2900</v>
      </c>
      <c r="D16" s="207">
        <f t="shared" si="4"/>
        <v>0</v>
      </c>
      <c r="E16" s="207">
        <f t="shared" si="5"/>
        <v>2900</v>
      </c>
      <c r="F16" s="46">
        <f aca="true" t="shared" si="15" ref="F16:K16">SUM(F17:F19)</f>
        <v>2900</v>
      </c>
      <c r="G16" s="46">
        <f t="shared" si="15"/>
        <v>0</v>
      </c>
      <c r="H16" s="46">
        <f t="shared" si="15"/>
        <v>0</v>
      </c>
      <c r="I16" s="46">
        <f t="shared" si="15"/>
        <v>0</v>
      </c>
      <c r="J16" s="46">
        <f t="shared" si="15"/>
        <v>0</v>
      </c>
      <c r="K16" s="46">
        <f t="shared" si="15"/>
        <v>0</v>
      </c>
      <c r="L16" s="148">
        <f t="shared" si="7"/>
        <v>2900</v>
      </c>
      <c r="M16" s="148">
        <f t="shared" si="2"/>
        <v>2900</v>
      </c>
      <c r="N16" s="148">
        <f t="shared" si="3"/>
        <v>0</v>
      </c>
      <c r="O16" s="148">
        <f>SUM(C28+C127+C272+C278+C286+C307+C340+C399)</f>
        <v>317100</v>
      </c>
      <c r="P16" s="171">
        <v>322</v>
      </c>
      <c r="R16" s="174">
        <f>SUM(R17:R20)</f>
        <v>4334000</v>
      </c>
      <c r="S16" s="173">
        <v>42</v>
      </c>
      <c r="U16" s="148"/>
      <c r="V16" s="148"/>
      <c r="W16" s="151"/>
      <c r="X16" s="151"/>
      <c r="Y16" s="148"/>
    </row>
    <row r="17" spans="1:25" ht="15">
      <c r="A17" s="9">
        <v>31213</v>
      </c>
      <c r="B17" s="94" t="s">
        <v>11</v>
      </c>
      <c r="C17" s="1">
        <v>0</v>
      </c>
      <c r="D17" s="215">
        <f t="shared" si="4"/>
        <v>0</v>
      </c>
      <c r="E17" s="208">
        <f t="shared" si="5"/>
        <v>0</v>
      </c>
      <c r="F17" s="159">
        <v>0</v>
      </c>
      <c r="G17" s="159"/>
      <c r="H17" s="162">
        <v>0</v>
      </c>
      <c r="I17" s="162"/>
      <c r="J17" s="162"/>
      <c r="K17" s="162"/>
      <c r="L17" s="148">
        <f t="shared" si="7"/>
        <v>0</v>
      </c>
      <c r="M17" s="148">
        <f t="shared" si="2"/>
        <v>0</v>
      </c>
      <c r="N17" s="148">
        <f t="shared" si="3"/>
        <v>0</v>
      </c>
      <c r="O17" s="148">
        <f>SUM(C40+C133+C184+C294+C309+C344+C384+C404)</f>
        <v>292300</v>
      </c>
      <c r="P17" s="171">
        <v>323</v>
      </c>
      <c r="R17" s="148">
        <f>SUM(C177+C317+C331+C336+C410)</f>
        <v>4055000</v>
      </c>
      <c r="S17" s="171">
        <v>421</v>
      </c>
      <c r="U17" s="148"/>
      <c r="V17" s="148"/>
      <c r="W17" s="151"/>
      <c r="X17" s="151"/>
      <c r="Y17" s="148"/>
    </row>
    <row r="18" spans="1:25" ht="15">
      <c r="A18" s="9">
        <v>31219</v>
      </c>
      <c r="B18" s="94" t="s">
        <v>12</v>
      </c>
      <c r="C18" s="1">
        <v>2900</v>
      </c>
      <c r="D18" s="215">
        <f t="shared" si="4"/>
        <v>0</v>
      </c>
      <c r="E18" s="208">
        <f t="shared" si="5"/>
        <v>2900</v>
      </c>
      <c r="F18" s="159">
        <v>2900</v>
      </c>
      <c r="G18" s="159"/>
      <c r="H18" s="162"/>
      <c r="I18" s="162"/>
      <c r="J18" s="162"/>
      <c r="K18" s="162"/>
      <c r="L18" s="148">
        <f t="shared" si="7"/>
        <v>2900</v>
      </c>
      <c r="M18" s="148">
        <f t="shared" si="2"/>
        <v>2900</v>
      </c>
      <c r="N18" s="148">
        <f t="shared" si="3"/>
        <v>0</v>
      </c>
      <c r="O18" s="148">
        <f>SUM(C59)</f>
        <v>0</v>
      </c>
      <c r="P18" s="171">
        <v>324</v>
      </c>
      <c r="R18" s="148">
        <f>SUM(C71+C145+C270)</f>
        <v>206000</v>
      </c>
      <c r="S18" s="171">
        <v>422</v>
      </c>
      <c r="U18" s="151"/>
      <c r="V18" s="151"/>
      <c r="W18" s="148"/>
      <c r="X18" s="148"/>
      <c r="Y18" s="148"/>
    </row>
    <row r="19" spans="1:21" ht="15">
      <c r="A19" s="9">
        <v>3121</v>
      </c>
      <c r="B19" s="94" t="s">
        <v>13</v>
      </c>
      <c r="C19" s="1">
        <v>0</v>
      </c>
      <c r="D19" s="215">
        <f t="shared" si="4"/>
        <v>0</v>
      </c>
      <c r="E19" s="208">
        <f t="shared" si="5"/>
        <v>0</v>
      </c>
      <c r="F19" s="162">
        <v>0</v>
      </c>
      <c r="G19" s="162"/>
      <c r="H19" s="162"/>
      <c r="I19" s="162"/>
      <c r="J19" s="162"/>
      <c r="K19" s="162"/>
      <c r="L19" s="148">
        <f t="shared" si="7"/>
        <v>0</v>
      </c>
      <c r="M19" s="148">
        <f t="shared" si="2"/>
        <v>0</v>
      </c>
      <c r="N19" s="148">
        <f t="shared" si="3"/>
        <v>0</v>
      </c>
      <c r="O19" s="148">
        <f>SUM(C61+C104+C138+C173+C228+C237+C283+C302+C369+C376+C381+C391+C395+C407)</f>
        <v>187900</v>
      </c>
      <c r="P19" s="171">
        <v>329</v>
      </c>
      <c r="R19" s="148">
        <f>SUM(C148)</f>
        <v>45000</v>
      </c>
      <c r="S19" s="171">
        <v>424</v>
      </c>
      <c r="U19" s="148"/>
    </row>
    <row r="20" spans="1:21" ht="15">
      <c r="A20" s="13">
        <v>313</v>
      </c>
      <c r="B20" s="96" t="s">
        <v>14</v>
      </c>
      <c r="C20" s="46">
        <f>SUM(C21:C24)</f>
        <v>29630</v>
      </c>
      <c r="D20" s="207">
        <f t="shared" si="4"/>
        <v>18822</v>
      </c>
      <c r="E20" s="207">
        <f t="shared" si="5"/>
        <v>48452</v>
      </c>
      <c r="F20" s="46">
        <f aca="true" t="shared" si="16" ref="F20:K20">SUM(F21:F24)</f>
        <v>48452</v>
      </c>
      <c r="G20" s="46">
        <f t="shared" si="16"/>
        <v>0</v>
      </c>
      <c r="H20" s="46">
        <f t="shared" si="16"/>
        <v>0</v>
      </c>
      <c r="I20" s="46">
        <f t="shared" si="16"/>
        <v>0</v>
      </c>
      <c r="J20" s="46">
        <f t="shared" si="16"/>
        <v>0</v>
      </c>
      <c r="K20" s="46">
        <f t="shared" si="16"/>
        <v>0</v>
      </c>
      <c r="L20" s="148">
        <f t="shared" si="7"/>
        <v>48452</v>
      </c>
      <c r="M20" s="148">
        <f t="shared" si="2"/>
        <v>29630</v>
      </c>
      <c r="N20" s="148">
        <f t="shared" si="3"/>
        <v>18822</v>
      </c>
      <c r="O20" s="174">
        <f>SUM(O21:O22)</f>
        <v>8100</v>
      </c>
      <c r="P20" s="173">
        <v>34</v>
      </c>
      <c r="R20" s="148">
        <f>SUM(C78+C323+C150)</f>
        <v>28000</v>
      </c>
      <c r="S20" s="171">
        <v>426</v>
      </c>
      <c r="U20" s="148"/>
    </row>
    <row r="21" spans="1:23" ht="24.75">
      <c r="A21" s="9">
        <v>31321</v>
      </c>
      <c r="B21" s="94" t="s">
        <v>15</v>
      </c>
      <c r="C21" s="1">
        <v>26700</v>
      </c>
      <c r="D21" s="215">
        <f t="shared" si="4"/>
        <v>16149</v>
      </c>
      <c r="E21" s="208">
        <f t="shared" si="5"/>
        <v>42849</v>
      </c>
      <c r="F21" s="222">
        <v>42849</v>
      </c>
      <c r="G21" s="162"/>
      <c r="H21" s="162"/>
      <c r="I21" s="162"/>
      <c r="J21" s="162"/>
      <c r="K21" s="162"/>
      <c r="L21" s="148">
        <f t="shared" si="7"/>
        <v>42849</v>
      </c>
      <c r="M21" s="148">
        <f t="shared" si="2"/>
        <v>26700</v>
      </c>
      <c r="N21" s="148">
        <f t="shared" si="3"/>
        <v>16149</v>
      </c>
      <c r="O21" s="148">
        <f>SUM(C222)</f>
        <v>0</v>
      </c>
      <c r="P21" s="171">
        <v>342</v>
      </c>
      <c r="R21" s="174">
        <f>SUM(R22)</f>
        <v>200000</v>
      </c>
      <c r="S21" s="173">
        <v>45</v>
      </c>
      <c r="U21" s="148"/>
      <c r="V21" s="148"/>
      <c r="W21" s="148"/>
    </row>
    <row r="22" spans="1:21" ht="15">
      <c r="A22" s="9">
        <v>31331</v>
      </c>
      <c r="B22" s="94" t="s">
        <v>16</v>
      </c>
      <c r="C22" s="1">
        <v>2930</v>
      </c>
      <c r="D22" s="215">
        <f t="shared" si="4"/>
        <v>2673</v>
      </c>
      <c r="E22" s="208">
        <f t="shared" si="5"/>
        <v>5603</v>
      </c>
      <c r="F22" s="159">
        <v>5603</v>
      </c>
      <c r="G22" s="162"/>
      <c r="H22" s="162"/>
      <c r="I22" s="162"/>
      <c r="J22" s="162"/>
      <c r="K22" s="162"/>
      <c r="L22" s="148">
        <f t="shared" si="7"/>
        <v>5603</v>
      </c>
      <c r="M22" s="148">
        <f t="shared" si="2"/>
        <v>2930</v>
      </c>
      <c r="N22" s="148">
        <f t="shared" si="3"/>
        <v>2673</v>
      </c>
      <c r="O22" s="148">
        <f>SUM(C141+C224)</f>
        <v>8100</v>
      </c>
      <c r="P22" s="171">
        <v>343</v>
      </c>
      <c r="R22" s="148">
        <f>SUM(C76+C311)</f>
        <v>200000</v>
      </c>
      <c r="S22" s="171">
        <v>451</v>
      </c>
      <c r="U22" s="148"/>
    </row>
    <row r="23" spans="1:19" ht="24.75">
      <c r="A23" s="9">
        <v>313217</v>
      </c>
      <c r="B23" s="94" t="s">
        <v>391</v>
      </c>
      <c r="C23" s="1">
        <v>0</v>
      </c>
      <c r="D23" s="215">
        <f t="shared" si="4"/>
        <v>0</v>
      </c>
      <c r="E23" s="208">
        <f t="shared" si="5"/>
        <v>0</v>
      </c>
      <c r="F23" s="159"/>
      <c r="G23" s="162"/>
      <c r="H23" s="162"/>
      <c r="I23" s="162"/>
      <c r="J23" s="162"/>
      <c r="K23" s="162"/>
      <c r="L23" s="148">
        <f t="shared" si="7"/>
        <v>0</v>
      </c>
      <c r="M23" s="148">
        <f t="shared" si="2"/>
        <v>0</v>
      </c>
      <c r="N23" s="148">
        <f t="shared" si="3"/>
        <v>0</v>
      </c>
      <c r="O23" s="148"/>
      <c r="P23" s="171"/>
      <c r="R23" s="148"/>
      <c r="S23" s="171"/>
    </row>
    <row r="24" spans="1:19" ht="24.75">
      <c r="A24" s="9">
        <v>313314</v>
      </c>
      <c r="B24" s="94" t="s">
        <v>392</v>
      </c>
      <c r="C24" s="1">
        <v>0</v>
      </c>
      <c r="D24" s="215">
        <f t="shared" si="4"/>
        <v>0</v>
      </c>
      <c r="E24" s="208">
        <f t="shared" si="5"/>
        <v>0</v>
      </c>
      <c r="F24" s="159"/>
      <c r="G24" s="162"/>
      <c r="H24" s="162"/>
      <c r="I24" s="162">
        <v>0</v>
      </c>
      <c r="J24" s="162"/>
      <c r="K24" s="162"/>
      <c r="L24" s="148">
        <f t="shared" si="7"/>
        <v>0</v>
      </c>
      <c r="M24" s="148">
        <f t="shared" si="2"/>
        <v>0</v>
      </c>
      <c r="N24" s="148">
        <f t="shared" si="3"/>
        <v>0</v>
      </c>
      <c r="O24" s="148"/>
      <c r="P24" s="171"/>
      <c r="R24" s="148"/>
      <c r="S24" s="171"/>
    </row>
    <row r="25" spans="1:19" ht="15">
      <c r="A25" s="13">
        <v>321</v>
      </c>
      <c r="B25" s="96" t="s">
        <v>17</v>
      </c>
      <c r="C25" s="46">
        <f aca="true" t="shared" si="17" ref="C25:K25">SUM(C26:C27)</f>
        <v>10000</v>
      </c>
      <c r="D25" s="207">
        <f t="shared" si="4"/>
        <v>0</v>
      </c>
      <c r="E25" s="207">
        <f t="shared" si="5"/>
        <v>10000</v>
      </c>
      <c r="F25" s="46">
        <f t="shared" si="17"/>
        <v>0</v>
      </c>
      <c r="G25" s="46">
        <f t="shared" si="17"/>
        <v>10000</v>
      </c>
      <c r="H25" s="46">
        <f t="shared" si="17"/>
        <v>0</v>
      </c>
      <c r="I25" s="46">
        <f t="shared" si="17"/>
        <v>0</v>
      </c>
      <c r="J25" s="46">
        <f t="shared" si="17"/>
        <v>0</v>
      </c>
      <c r="K25" s="46">
        <f t="shared" si="17"/>
        <v>0</v>
      </c>
      <c r="L25" s="148">
        <f t="shared" si="7"/>
        <v>10000</v>
      </c>
      <c r="M25" s="148">
        <f t="shared" si="2"/>
        <v>10000</v>
      </c>
      <c r="N25" s="148">
        <f t="shared" si="3"/>
        <v>0</v>
      </c>
      <c r="O25" s="174">
        <f>SUM(O26)</f>
        <v>100000</v>
      </c>
      <c r="P25" s="173">
        <v>35</v>
      </c>
      <c r="R25" s="148"/>
      <c r="S25" s="171"/>
    </row>
    <row r="26" spans="1:19" ht="15">
      <c r="A26" s="9">
        <v>3211</v>
      </c>
      <c r="B26" s="94" t="s">
        <v>18</v>
      </c>
      <c r="C26" s="109">
        <v>5000</v>
      </c>
      <c r="D26" s="215">
        <f t="shared" si="4"/>
        <v>0</v>
      </c>
      <c r="E26" s="208">
        <f t="shared" si="5"/>
        <v>5000</v>
      </c>
      <c r="F26" s="109"/>
      <c r="G26" s="109">
        <v>5000</v>
      </c>
      <c r="H26" s="162"/>
      <c r="I26" s="162"/>
      <c r="J26" s="162"/>
      <c r="K26" s="162"/>
      <c r="L26" s="148">
        <f t="shared" si="7"/>
        <v>5000</v>
      </c>
      <c r="M26" s="148">
        <f t="shared" si="2"/>
        <v>5000</v>
      </c>
      <c r="N26" s="148">
        <f t="shared" si="3"/>
        <v>0</v>
      </c>
      <c r="O26" s="148">
        <f>SUM(C247)</f>
        <v>100000</v>
      </c>
      <c r="P26" s="171">
        <v>352</v>
      </c>
      <c r="R26" s="178">
        <f>SUM(R27)</f>
        <v>0</v>
      </c>
      <c r="S26" s="177">
        <v>5</v>
      </c>
    </row>
    <row r="27" spans="1:19" ht="15">
      <c r="A27" s="82">
        <v>32131</v>
      </c>
      <c r="B27" s="94" t="s">
        <v>19</v>
      </c>
      <c r="C27" s="110">
        <v>5000</v>
      </c>
      <c r="D27" s="215">
        <f t="shared" si="4"/>
        <v>0</v>
      </c>
      <c r="E27" s="208">
        <f t="shared" si="5"/>
        <v>5000</v>
      </c>
      <c r="F27" s="110"/>
      <c r="G27" s="110">
        <v>5000</v>
      </c>
      <c r="H27" s="162"/>
      <c r="I27" s="162"/>
      <c r="J27" s="162"/>
      <c r="K27" s="162"/>
      <c r="L27" s="148">
        <f t="shared" si="7"/>
        <v>5000</v>
      </c>
      <c r="M27" s="148">
        <f t="shared" si="2"/>
        <v>5000</v>
      </c>
      <c r="N27" s="148">
        <f t="shared" si="3"/>
        <v>0</v>
      </c>
      <c r="O27" s="174">
        <f>SUM(O28)</f>
        <v>19000</v>
      </c>
      <c r="P27" s="173">
        <v>36</v>
      </c>
      <c r="R27" s="174">
        <f>SUM(C231)</f>
        <v>0</v>
      </c>
      <c r="S27" s="173">
        <v>54</v>
      </c>
    </row>
    <row r="28" spans="1:19" ht="15">
      <c r="A28" s="13">
        <v>322</v>
      </c>
      <c r="B28" s="96" t="s">
        <v>20</v>
      </c>
      <c r="C28" s="108">
        <f>SUM(C29:C39)</f>
        <v>50200</v>
      </c>
      <c r="D28" s="207">
        <f t="shared" si="4"/>
        <v>3000</v>
      </c>
      <c r="E28" s="207">
        <f t="shared" si="5"/>
        <v>53200</v>
      </c>
      <c r="F28" s="46">
        <f aca="true" t="shared" si="18" ref="F28:K28">SUM(F29:F39)</f>
        <v>53200</v>
      </c>
      <c r="G28" s="46">
        <f t="shared" si="18"/>
        <v>0</v>
      </c>
      <c r="H28" s="46">
        <f t="shared" si="18"/>
        <v>0</v>
      </c>
      <c r="I28" s="46">
        <f t="shared" si="18"/>
        <v>0</v>
      </c>
      <c r="J28" s="46">
        <f t="shared" si="18"/>
        <v>0</v>
      </c>
      <c r="K28" s="46">
        <f t="shared" si="18"/>
        <v>0</v>
      </c>
      <c r="L28" s="148">
        <f t="shared" si="7"/>
        <v>53200</v>
      </c>
      <c r="M28" s="148">
        <f t="shared" si="2"/>
        <v>50200</v>
      </c>
      <c r="N28" s="148">
        <f t="shared" si="3"/>
        <v>3000</v>
      </c>
      <c r="O28" s="148">
        <f>SUM(C84)</f>
        <v>19000</v>
      </c>
      <c r="P28" s="171">
        <v>366</v>
      </c>
      <c r="R28" s="148"/>
      <c r="S28" s="171"/>
    </row>
    <row r="29" spans="1:19" ht="15">
      <c r="A29" s="9">
        <v>32211</v>
      </c>
      <c r="B29" s="94" t="s">
        <v>21</v>
      </c>
      <c r="C29" s="109">
        <v>9000</v>
      </c>
      <c r="D29" s="215">
        <f t="shared" si="4"/>
        <v>0</v>
      </c>
      <c r="E29" s="208">
        <f t="shared" si="5"/>
        <v>9000</v>
      </c>
      <c r="F29" s="109">
        <v>9000</v>
      </c>
      <c r="G29" s="159"/>
      <c r="H29" s="162"/>
      <c r="I29" s="109"/>
      <c r="J29" s="162"/>
      <c r="K29" s="159"/>
      <c r="L29" s="148">
        <f t="shared" si="7"/>
        <v>9000</v>
      </c>
      <c r="M29" s="148">
        <f t="shared" si="2"/>
        <v>9000</v>
      </c>
      <c r="N29" s="148">
        <f t="shared" si="3"/>
        <v>0</v>
      </c>
      <c r="O29" s="174">
        <f>SUM(O30)</f>
        <v>123000</v>
      </c>
      <c r="P29" s="173">
        <v>37</v>
      </c>
      <c r="R29" s="148"/>
      <c r="S29" s="171"/>
    </row>
    <row r="30" spans="1:19" ht="15">
      <c r="A30" s="82">
        <v>32214</v>
      </c>
      <c r="B30" s="94" t="s">
        <v>22</v>
      </c>
      <c r="C30" s="110">
        <v>1000</v>
      </c>
      <c r="D30" s="215">
        <f t="shared" si="4"/>
        <v>0</v>
      </c>
      <c r="E30" s="208">
        <f t="shared" si="5"/>
        <v>1000</v>
      </c>
      <c r="F30" s="110">
        <v>1000</v>
      </c>
      <c r="G30" s="160"/>
      <c r="H30" s="162"/>
      <c r="I30" s="110"/>
      <c r="J30" s="162"/>
      <c r="K30" s="160"/>
      <c r="L30" s="148">
        <f t="shared" si="7"/>
        <v>1000</v>
      </c>
      <c r="M30" s="148">
        <f t="shared" si="2"/>
        <v>1000</v>
      </c>
      <c r="N30" s="148">
        <f t="shared" si="3"/>
        <v>0</v>
      </c>
      <c r="O30" s="148">
        <f>SUM(C88+C98+C191+C202)</f>
        <v>123000</v>
      </c>
      <c r="P30" s="171">
        <v>372</v>
      </c>
      <c r="R30" s="148"/>
      <c r="S30" s="171"/>
    </row>
    <row r="31" spans="1:19" ht="24.75">
      <c r="A31" s="9">
        <v>3223100</v>
      </c>
      <c r="B31" s="94" t="s">
        <v>23</v>
      </c>
      <c r="C31" s="109">
        <v>7000</v>
      </c>
      <c r="D31" s="215">
        <f t="shared" si="4"/>
        <v>0</v>
      </c>
      <c r="E31" s="208">
        <f t="shared" si="5"/>
        <v>7000</v>
      </c>
      <c r="F31" s="109">
        <v>7000</v>
      </c>
      <c r="G31" s="159"/>
      <c r="H31" s="162"/>
      <c r="I31" s="109"/>
      <c r="J31" s="162"/>
      <c r="K31" s="159"/>
      <c r="L31" s="148">
        <f t="shared" si="7"/>
        <v>7000</v>
      </c>
      <c r="M31" s="148">
        <f t="shared" si="2"/>
        <v>7000</v>
      </c>
      <c r="N31" s="148">
        <f t="shared" si="3"/>
        <v>0</v>
      </c>
      <c r="O31" s="174">
        <f>SUM(O32:O34)</f>
        <v>320000</v>
      </c>
      <c r="P31" s="173">
        <v>38</v>
      </c>
      <c r="R31" s="148"/>
      <c r="S31" s="171"/>
    </row>
    <row r="32" spans="1:19" ht="24.75">
      <c r="A32" s="9">
        <v>32233</v>
      </c>
      <c r="B32" s="94" t="s">
        <v>24</v>
      </c>
      <c r="C32" s="109">
        <v>11500</v>
      </c>
      <c r="D32" s="215">
        <f t="shared" si="4"/>
        <v>0</v>
      </c>
      <c r="E32" s="208">
        <f t="shared" si="5"/>
        <v>11500</v>
      </c>
      <c r="F32" s="109">
        <v>11500</v>
      </c>
      <c r="G32" s="159"/>
      <c r="H32" s="162"/>
      <c r="I32" s="109"/>
      <c r="J32" s="162"/>
      <c r="K32" s="159"/>
      <c r="L32" s="148">
        <f t="shared" si="7"/>
        <v>11500</v>
      </c>
      <c r="M32" s="148">
        <f t="shared" si="2"/>
        <v>11500</v>
      </c>
      <c r="N32" s="148">
        <f t="shared" si="3"/>
        <v>0</v>
      </c>
      <c r="O32" s="148">
        <f>SUM(C93+C107+C166+C206+C209+C213+C239+C380+C387)</f>
        <v>245000</v>
      </c>
      <c r="P32" s="171">
        <v>381</v>
      </c>
      <c r="R32" s="148"/>
      <c r="S32" s="171"/>
    </row>
    <row r="33" spans="1:19" ht="24.75">
      <c r="A33" s="9">
        <v>3223303</v>
      </c>
      <c r="B33" s="94" t="s">
        <v>25</v>
      </c>
      <c r="C33" s="109">
        <v>4000</v>
      </c>
      <c r="D33" s="215">
        <f t="shared" si="4"/>
        <v>0</v>
      </c>
      <c r="E33" s="208">
        <f t="shared" si="5"/>
        <v>4000</v>
      </c>
      <c r="F33" s="109">
        <v>4000</v>
      </c>
      <c r="G33" s="159"/>
      <c r="H33" s="162"/>
      <c r="I33" s="109"/>
      <c r="J33" s="162"/>
      <c r="K33" s="159"/>
      <c r="L33" s="148">
        <f t="shared" si="7"/>
        <v>4000</v>
      </c>
      <c r="M33" s="148">
        <f t="shared" si="2"/>
        <v>4000</v>
      </c>
      <c r="N33" s="148">
        <f t="shared" si="3"/>
        <v>0</v>
      </c>
      <c r="O33" s="148">
        <f>SUM(C95+C155+C350)</f>
        <v>55000</v>
      </c>
      <c r="P33" s="171">
        <v>382</v>
      </c>
      <c r="R33" s="148"/>
      <c r="S33" s="171"/>
    </row>
    <row r="34" spans="1:19" ht="24" customHeight="1">
      <c r="A34" s="9">
        <v>3223401</v>
      </c>
      <c r="B34" s="94" t="s">
        <v>26</v>
      </c>
      <c r="C34" s="109">
        <v>7000</v>
      </c>
      <c r="D34" s="215">
        <f t="shared" si="4"/>
        <v>0</v>
      </c>
      <c r="E34" s="208">
        <f t="shared" si="5"/>
        <v>7000</v>
      </c>
      <c r="F34" s="109">
        <v>7000</v>
      </c>
      <c r="G34" s="159"/>
      <c r="H34" s="162"/>
      <c r="I34" s="109"/>
      <c r="J34" s="162"/>
      <c r="K34" s="159"/>
      <c r="L34" s="148">
        <f t="shared" si="7"/>
        <v>7000</v>
      </c>
      <c r="M34" s="148">
        <f t="shared" si="2"/>
        <v>7000</v>
      </c>
      <c r="N34" s="148">
        <f t="shared" si="3"/>
        <v>0</v>
      </c>
      <c r="O34" s="148">
        <f>SUM(C373)</f>
        <v>20000</v>
      </c>
      <c r="P34" s="171">
        <v>385</v>
      </c>
      <c r="R34" s="148"/>
      <c r="S34" s="171"/>
    </row>
    <row r="35" spans="1:19" ht="24.75">
      <c r="A35" s="9">
        <v>32241</v>
      </c>
      <c r="B35" s="94" t="s">
        <v>27</v>
      </c>
      <c r="C35" s="109">
        <v>800</v>
      </c>
      <c r="D35" s="215">
        <f t="shared" si="4"/>
        <v>0</v>
      </c>
      <c r="E35" s="208">
        <f t="shared" si="5"/>
        <v>800</v>
      </c>
      <c r="F35" s="109">
        <v>800</v>
      </c>
      <c r="G35" s="159"/>
      <c r="H35" s="162"/>
      <c r="I35" s="109"/>
      <c r="J35" s="162"/>
      <c r="K35" s="162"/>
      <c r="L35" s="148">
        <f t="shared" si="7"/>
        <v>800</v>
      </c>
      <c r="M35" s="148">
        <f t="shared" si="2"/>
        <v>800</v>
      </c>
      <c r="N35" s="148">
        <f t="shared" si="3"/>
        <v>0</v>
      </c>
      <c r="O35" s="148"/>
      <c r="P35" s="171"/>
      <c r="R35" s="148"/>
      <c r="S35" s="171"/>
    </row>
    <row r="36" spans="1:19" ht="15">
      <c r="A36" s="9">
        <v>32242</v>
      </c>
      <c r="B36" s="94" t="s">
        <v>28</v>
      </c>
      <c r="C36" s="109">
        <v>8500</v>
      </c>
      <c r="D36" s="215">
        <f t="shared" si="4"/>
        <v>0</v>
      </c>
      <c r="E36" s="208">
        <f t="shared" si="5"/>
        <v>8500</v>
      </c>
      <c r="F36" s="109">
        <v>8500</v>
      </c>
      <c r="G36" s="159"/>
      <c r="H36" s="162"/>
      <c r="I36" s="109"/>
      <c r="J36" s="162"/>
      <c r="K36" s="162"/>
      <c r="L36" s="148">
        <f t="shared" si="7"/>
        <v>8500</v>
      </c>
      <c r="M36" s="148">
        <f t="shared" si="2"/>
        <v>8500</v>
      </c>
      <c r="N36" s="148">
        <f t="shared" si="3"/>
        <v>0</v>
      </c>
      <c r="O36" s="148"/>
      <c r="P36" s="170"/>
      <c r="R36" s="148"/>
      <c r="S36" s="171"/>
    </row>
    <row r="37" spans="1:19" ht="24.75">
      <c r="A37" s="9">
        <v>32243</v>
      </c>
      <c r="B37" s="94" t="s">
        <v>29</v>
      </c>
      <c r="C37" s="109">
        <v>400</v>
      </c>
      <c r="D37" s="215">
        <f t="shared" si="4"/>
        <v>0</v>
      </c>
      <c r="E37" s="208">
        <f t="shared" si="5"/>
        <v>400</v>
      </c>
      <c r="F37" s="109">
        <v>400</v>
      </c>
      <c r="G37" s="159"/>
      <c r="H37" s="162"/>
      <c r="I37" s="109"/>
      <c r="J37" s="162"/>
      <c r="K37" s="162"/>
      <c r="L37" s="148">
        <f t="shared" si="7"/>
        <v>400</v>
      </c>
      <c r="M37" s="148">
        <f t="shared" si="2"/>
        <v>400</v>
      </c>
      <c r="N37" s="148">
        <f t="shared" si="3"/>
        <v>0</v>
      </c>
      <c r="O37" s="216"/>
      <c r="P37" s="170"/>
      <c r="R37" s="148"/>
      <c r="S37" s="171"/>
    </row>
    <row r="38" spans="1:19" ht="15">
      <c r="A38" s="9">
        <v>32251</v>
      </c>
      <c r="B38" s="94" t="s">
        <v>30</v>
      </c>
      <c r="C38" s="109">
        <v>1000</v>
      </c>
      <c r="D38" s="215">
        <f t="shared" si="4"/>
        <v>3000</v>
      </c>
      <c r="E38" s="208">
        <f t="shared" si="5"/>
        <v>4000</v>
      </c>
      <c r="F38" s="109">
        <v>4000</v>
      </c>
      <c r="G38" s="159"/>
      <c r="H38" s="162"/>
      <c r="I38" s="109"/>
      <c r="J38" s="162"/>
      <c r="K38" s="162"/>
      <c r="L38" s="148">
        <f t="shared" si="7"/>
        <v>4000</v>
      </c>
      <c r="M38" s="148">
        <f t="shared" si="2"/>
        <v>1000</v>
      </c>
      <c r="N38" s="148">
        <f t="shared" si="3"/>
        <v>3000</v>
      </c>
      <c r="O38" s="148"/>
      <c r="P38" s="170"/>
      <c r="R38" s="148"/>
      <c r="S38" s="171"/>
    </row>
    <row r="39" spans="1:19" ht="15">
      <c r="A39" s="9">
        <v>32252</v>
      </c>
      <c r="B39" s="94" t="s">
        <v>31</v>
      </c>
      <c r="C39" s="109">
        <v>0</v>
      </c>
      <c r="D39" s="215">
        <f t="shared" si="4"/>
        <v>0</v>
      </c>
      <c r="E39" s="208">
        <f t="shared" si="5"/>
        <v>0</v>
      </c>
      <c r="F39" s="109">
        <v>0</v>
      </c>
      <c r="G39" s="162"/>
      <c r="H39" s="162"/>
      <c r="I39" s="109"/>
      <c r="J39" s="162"/>
      <c r="K39" s="162"/>
      <c r="L39" s="148">
        <f t="shared" si="7"/>
        <v>0</v>
      </c>
      <c r="M39" s="148">
        <f t="shared" si="2"/>
        <v>0</v>
      </c>
      <c r="N39" s="148">
        <f t="shared" si="3"/>
        <v>0</v>
      </c>
      <c r="O39" s="148"/>
      <c r="P39" s="170"/>
      <c r="R39" s="148"/>
      <c r="S39" s="171"/>
    </row>
    <row r="40" spans="1:19" ht="15">
      <c r="A40" s="13">
        <v>323</v>
      </c>
      <c r="B40" s="96" t="s">
        <v>32</v>
      </c>
      <c r="C40" s="108">
        <f>SUM(C41:C58)</f>
        <v>77000</v>
      </c>
      <c r="D40" s="207">
        <f t="shared" si="4"/>
        <v>3000</v>
      </c>
      <c r="E40" s="207">
        <f t="shared" si="5"/>
        <v>80000</v>
      </c>
      <c r="F40" s="108">
        <f aca="true" t="shared" si="19" ref="F40:K40">SUM(F41:F58)</f>
        <v>80000</v>
      </c>
      <c r="G40" s="108">
        <f t="shared" si="19"/>
        <v>0</v>
      </c>
      <c r="H40" s="108">
        <f t="shared" si="19"/>
        <v>0</v>
      </c>
      <c r="I40" s="108">
        <f t="shared" si="19"/>
        <v>0</v>
      </c>
      <c r="J40" s="108">
        <f t="shared" si="19"/>
        <v>0</v>
      </c>
      <c r="K40" s="108">
        <f t="shared" si="19"/>
        <v>0</v>
      </c>
      <c r="L40" s="148">
        <f t="shared" si="7"/>
        <v>80000</v>
      </c>
      <c r="M40" s="148">
        <f aca="true" t="shared" si="20" ref="M40:M71">C40</f>
        <v>77000</v>
      </c>
      <c r="N40" s="148">
        <f aca="true" t="shared" si="21" ref="N40:N71">SUM(L40-M40)</f>
        <v>3000</v>
      </c>
      <c r="O40" s="148"/>
      <c r="P40" s="170"/>
      <c r="R40" s="148"/>
      <c r="S40" s="171"/>
    </row>
    <row r="41" spans="1:19" ht="15">
      <c r="A41" s="9">
        <v>32311</v>
      </c>
      <c r="B41" s="94" t="s">
        <v>33</v>
      </c>
      <c r="C41" s="109">
        <v>14000</v>
      </c>
      <c r="D41" s="210">
        <f>SUM(E41-C41)</f>
        <v>0</v>
      </c>
      <c r="E41" s="208">
        <f t="shared" si="5"/>
        <v>14000</v>
      </c>
      <c r="F41" s="109">
        <v>14000</v>
      </c>
      <c r="G41" s="159"/>
      <c r="H41" s="162"/>
      <c r="I41" s="162"/>
      <c r="J41" s="162"/>
      <c r="K41" s="162"/>
      <c r="L41" s="148">
        <f t="shared" si="7"/>
        <v>14000</v>
      </c>
      <c r="M41" s="148">
        <f t="shared" si="20"/>
        <v>14000</v>
      </c>
      <c r="N41" s="148">
        <f t="shared" si="21"/>
        <v>0</v>
      </c>
      <c r="O41" s="148"/>
      <c r="P41" s="170"/>
      <c r="R41" s="148"/>
      <c r="S41" s="171"/>
    </row>
    <row r="42" spans="1:19" ht="15">
      <c r="A42" s="9">
        <v>32313</v>
      </c>
      <c r="B42" s="94" t="s">
        <v>34</v>
      </c>
      <c r="C42" s="109">
        <v>4500</v>
      </c>
      <c r="D42" s="210">
        <f aca="true" t="shared" si="22" ref="D42:D89">SUM(E42-C42)</f>
        <v>0</v>
      </c>
      <c r="E42" s="208">
        <f t="shared" si="5"/>
        <v>4500</v>
      </c>
      <c r="F42" s="109">
        <v>4500</v>
      </c>
      <c r="G42" s="159"/>
      <c r="H42" s="162"/>
      <c r="I42" s="162"/>
      <c r="J42" s="162"/>
      <c r="K42" s="162"/>
      <c r="L42" s="148">
        <f t="shared" si="7"/>
        <v>4500</v>
      </c>
      <c r="M42" s="148">
        <f t="shared" si="20"/>
        <v>4500</v>
      </c>
      <c r="N42" s="148">
        <f t="shared" si="21"/>
        <v>0</v>
      </c>
      <c r="O42" s="148"/>
      <c r="P42" s="170"/>
      <c r="R42" s="148"/>
      <c r="S42" s="171"/>
    </row>
    <row r="43" spans="1:18" ht="24.75">
      <c r="A43" s="9">
        <v>32321</v>
      </c>
      <c r="B43" s="94" t="s">
        <v>266</v>
      </c>
      <c r="C43" s="109">
        <v>1000</v>
      </c>
      <c r="D43" s="210">
        <f t="shared" si="22"/>
        <v>0</v>
      </c>
      <c r="E43" s="208">
        <f t="shared" si="5"/>
        <v>1000</v>
      </c>
      <c r="F43" s="109">
        <v>1000</v>
      </c>
      <c r="G43" s="159"/>
      <c r="H43" s="162"/>
      <c r="I43" s="162"/>
      <c r="J43" s="162"/>
      <c r="K43" s="162"/>
      <c r="L43" s="148">
        <f t="shared" si="7"/>
        <v>1000</v>
      </c>
      <c r="M43" s="148">
        <f t="shared" si="20"/>
        <v>1000</v>
      </c>
      <c r="N43" s="148">
        <f t="shared" si="21"/>
        <v>0</v>
      </c>
      <c r="O43" s="148"/>
      <c r="P43" s="170"/>
      <c r="R43" s="148"/>
    </row>
    <row r="44" spans="1:18" ht="15">
      <c r="A44" s="9">
        <v>32322</v>
      </c>
      <c r="B44" s="94" t="s">
        <v>35</v>
      </c>
      <c r="C44" s="109">
        <v>2000</v>
      </c>
      <c r="D44" s="210">
        <f t="shared" si="22"/>
        <v>0</v>
      </c>
      <c r="E44" s="208">
        <f t="shared" si="5"/>
        <v>2000</v>
      </c>
      <c r="F44" s="109">
        <v>2000</v>
      </c>
      <c r="G44" s="159"/>
      <c r="H44" s="162">
        <v>0</v>
      </c>
      <c r="I44" s="162"/>
      <c r="J44" s="162"/>
      <c r="K44" s="162"/>
      <c r="L44" s="148">
        <f t="shared" si="7"/>
        <v>2000</v>
      </c>
      <c r="M44" s="148">
        <f t="shared" si="20"/>
        <v>2000</v>
      </c>
      <c r="N44" s="148">
        <f t="shared" si="21"/>
        <v>0</v>
      </c>
      <c r="O44" s="148"/>
      <c r="P44" s="170"/>
      <c r="R44" s="148"/>
    </row>
    <row r="45" spans="1:18" ht="24.75">
      <c r="A45" s="9">
        <v>32323</v>
      </c>
      <c r="B45" s="94" t="s">
        <v>424</v>
      </c>
      <c r="C45" s="109">
        <v>6000</v>
      </c>
      <c r="D45" s="210">
        <f t="shared" si="22"/>
        <v>0</v>
      </c>
      <c r="E45" s="208">
        <f t="shared" si="5"/>
        <v>6000</v>
      </c>
      <c r="F45" s="109">
        <v>6000</v>
      </c>
      <c r="G45" s="159"/>
      <c r="H45" s="162"/>
      <c r="I45" s="162"/>
      <c r="J45" s="162"/>
      <c r="K45" s="162"/>
      <c r="L45" s="148">
        <f t="shared" si="7"/>
        <v>6000</v>
      </c>
      <c r="M45" s="148">
        <f t="shared" si="20"/>
        <v>6000</v>
      </c>
      <c r="N45" s="148">
        <f t="shared" si="21"/>
        <v>0</v>
      </c>
      <c r="O45" s="148"/>
      <c r="P45" s="170"/>
      <c r="R45" s="148"/>
    </row>
    <row r="46" spans="1:18" ht="24.75">
      <c r="A46" s="9">
        <v>32329</v>
      </c>
      <c r="B46" s="94" t="s">
        <v>36</v>
      </c>
      <c r="C46" s="109">
        <v>0</v>
      </c>
      <c r="D46" s="210">
        <f t="shared" si="22"/>
        <v>0</v>
      </c>
      <c r="E46" s="208">
        <f t="shared" si="5"/>
        <v>0</v>
      </c>
      <c r="F46" s="109">
        <v>0</v>
      </c>
      <c r="G46" s="159"/>
      <c r="H46" s="162"/>
      <c r="I46" s="162"/>
      <c r="J46" s="162"/>
      <c r="K46" s="162"/>
      <c r="L46" s="148">
        <f t="shared" si="7"/>
        <v>0</v>
      </c>
      <c r="M46" s="148">
        <f t="shared" si="20"/>
        <v>0</v>
      </c>
      <c r="N46" s="148">
        <f t="shared" si="21"/>
        <v>0</v>
      </c>
      <c r="O46" s="148"/>
      <c r="P46" s="170"/>
      <c r="R46" s="148"/>
    </row>
    <row r="47" spans="1:18" ht="15">
      <c r="A47" s="9">
        <v>32331</v>
      </c>
      <c r="B47" s="94" t="s">
        <v>37</v>
      </c>
      <c r="C47" s="109">
        <v>1000</v>
      </c>
      <c r="D47" s="210">
        <f t="shared" si="22"/>
        <v>0</v>
      </c>
      <c r="E47" s="208">
        <f t="shared" si="5"/>
        <v>1000</v>
      </c>
      <c r="F47" s="109">
        <v>1000</v>
      </c>
      <c r="G47" s="159"/>
      <c r="H47" s="162"/>
      <c r="I47" s="162"/>
      <c r="J47" s="162"/>
      <c r="K47" s="162"/>
      <c r="L47" s="148">
        <f t="shared" si="7"/>
        <v>1000</v>
      </c>
      <c r="M47" s="148">
        <f t="shared" si="20"/>
        <v>1000</v>
      </c>
      <c r="N47" s="148">
        <f t="shared" si="21"/>
        <v>0</v>
      </c>
      <c r="O47" s="148"/>
      <c r="P47" s="170"/>
      <c r="R47" s="148"/>
    </row>
    <row r="48" spans="1:18" ht="24.75">
      <c r="A48" s="9">
        <v>32334</v>
      </c>
      <c r="B48" s="94" t="s">
        <v>38</v>
      </c>
      <c r="C48" s="109">
        <v>6000</v>
      </c>
      <c r="D48" s="210">
        <f t="shared" si="22"/>
        <v>0</v>
      </c>
      <c r="E48" s="208">
        <f t="shared" si="5"/>
        <v>6000</v>
      </c>
      <c r="F48" s="109">
        <v>6000</v>
      </c>
      <c r="G48" s="159"/>
      <c r="H48" s="162"/>
      <c r="I48" s="162"/>
      <c r="J48" s="162"/>
      <c r="K48" s="162"/>
      <c r="L48" s="148">
        <f t="shared" si="7"/>
        <v>6000</v>
      </c>
      <c r="M48" s="148">
        <f t="shared" si="20"/>
        <v>6000</v>
      </c>
      <c r="N48" s="148">
        <f t="shared" si="21"/>
        <v>0</v>
      </c>
      <c r="O48" s="148"/>
      <c r="P48" s="170"/>
      <c r="R48" s="148"/>
    </row>
    <row r="49" spans="1:18" ht="16.5" customHeight="1">
      <c r="A49" s="9">
        <v>32341</v>
      </c>
      <c r="B49" s="94" t="s">
        <v>425</v>
      </c>
      <c r="C49" s="109">
        <v>3050</v>
      </c>
      <c r="D49" s="210">
        <f t="shared" si="22"/>
        <v>0</v>
      </c>
      <c r="E49" s="208">
        <f t="shared" si="5"/>
        <v>3050</v>
      </c>
      <c r="F49" s="109">
        <v>3050</v>
      </c>
      <c r="G49" s="159"/>
      <c r="H49" s="162"/>
      <c r="I49" s="162"/>
      <c r="J49" s="162"/>
      <c r="K49" s="162"/>
      <c r="L49" s="148">
        <f t="shared" si="7"/>
        <v>3050</v>
      </c>
      <c r="M49" s="148">
        <f t="shared" si="20"/>
        <v>3050</v>
      </c>
      <c r="N49" s="148">
        <f t="shared" si="21"/>
        <v>0</v>
      </c>
      <c r="O49" s="148"/>
      <c r="P49" s="170"/>
      <c r="R49" s="148"/>
    </row>
    <row r="50" spans="1:16" ht="16.5" customHeight="1">
      <c r="A50" s="9">
        <v>32342</v>
      </c>
      <c r="B50" s="94" t="s">
        <v>426</v>
      </c>
      <c r="C50" s="109">
        <v>950</v>
      </c>
      <c r="D50" s="210">
        <f t="shared" si="22"/>
        <v>0</v>
      </c>
      <c r="E50" s="208">
        <f t="shared" si="5"/>
        <v>950</v>
      </c>
      <c r="F50" s="109">
        <v>950</v>
      </c>
      <c r="G50" s="159"/>
      <c r="H50" s="162"/>
      <c r="I50" s="162"/>
      <c r="J50" s="162"/>
      <c r="K50" s="162"/>
      <c r="L50" s="148">
        <f t="shared" si="7"/>
        <v>950</v>
      </c>
      <c r="M50" s="148">
        <f t="shared" si="20"/>
        <v>950</v>
      </c>
      <c r="N50" s="148">
        <f t="shared" si="21"/>
        <v>0</v>
      </c>
      <c r="O50" s="148"/>
      <c r="P50" s="170"/>
    </row>
    <row r="51" spans="1:16" ht="15">
      <c r="A51" s="9">
        <v>32372</v>
      </c>
      <c r="B51" s="94" t="s">
        <v>427</v>
      </c>
      <c r="C51" s="109">
        <v>11000</v>
      </c>
      <c r="D51" s="210">
        <f t="shared" si="22"/>
        <v>0</v>
      </c>
      <c r="E51" s="208">
        <f t="shared" si="5"/>
        <v>11000</v>
      </c>
      <c r="F51" s="109">
        <v>11000</v>
      </c>
      <c r="G51" s="159"/>
      <c r="H51" s="162"/>
      <c r="I51" s="162"/>
      <c r="J51" s="162"/>
      <c r="K51" s="162"/>
      <c r="L51" s="148">
        <f t="shared" si="7"/>
        <v>11000</v>
      </c>
      <c r="M51" s="148">
        <f t="shared" si="20"/>
        <v>11000</v>
      </c>
      <c r="N51" s="148">
        <f t="shared" si="21"/>
        <v>0</v>
      </c>
      <c r="O51" s="148"/>
      <c r="P51" s="170"/>
    </row>
    <row r="52" spans="1:16" ht="24.75">
      <c r="A52" s="9">
        <v>32375</v>
      </c>
      <c r="B52" s="94" t="s">
        <v>39</v>
      </c>
      <c r="C52" s="109">
        <v>4000</v>
      </c>
      <c r="D52" s="210">
        <f t="shared" si="22"/>
        <v>0</v>
      </c>
      <c r="E52" s="208">
        <f t="shared" si="5"/>
        <v>4000</v>
      </c>
      <c r="F52" s="109">
        <v>4000</v>
      </c>
      <c r="G52" s="159"/>
      <c r="H52" s="162"/>
      <c r="I52" s="162"/>
      <c r="J52" s="162"/>
      <c r="K52" s="162"/>
      <c r="L52" s="148">
        <f t="shared" si="7"/>
        <v>4000</v>
      </c>
      <c r="M52" s="148">
        <f t="shared" si="20"/>
        <v>4000</v>
      </c>
      <c r="N52" s="148">
        <f t="shared" si="21"/>
        <v>0</v>
      </c>
      <c r="O52" s="148"/>
      <c r="P52" s="170"/>
    </row>
    <row r="53" spans="1:16" ht="15">
      <c r="A53" s="9">
        <v>32389</v>
      </c>
      <c r="B53" s="94" t="s">
        <v>40</v>
      </c>
      <c r="C53" s="109">
        <v>14000</v>
      </c>
      <c r="D53" s="210">
        <f t="shared" si="22"/>
        <v>0</v>
      </c>
      <c r="E53" s="208">
        <f t="shared" si="5"/>
        <v>14000</v>
      </c>
      <c r="F53" s="109">
        <v>14000</v>
      </c>
      <c r="G53" s="159"/>
      <c r="H53" s="162"/>
      <c r="I53" s="162"/>
      <c r="J53" s="162"/>
      <c r="K53" s="162"/>
      <c r="L53" s="148">
        <f t="shared" si="7"/>
        <v>14000</v>
      </c>
      <c r="M53" s="148">
        <f t="shared" si="20"/>
        <v>14000</v>
      </c>
      <c r="N53" s="148">
        <f t="shared" si="21"/>
        <v>0</v>
      </c>
      <c r="O53" s="148"/>
      <c r="P53" s="170"/>
    </row>
    <row r="54" spans="1:16" ht="15">
      <c r="A54" s="9">
        <v>32391</v>
      </c>
      <c r="B54" s="94" t="s">
        <v>41</v>
      </c>
      <c r="C54" s="109">
        <v>0</v>
      </c>
      <c r="D54" s="210">
        <f t="shared" si="22"/>
        <v>0</v>
      </c>
      <c r="E54" s="208">
        <f t="shared" si="5"/>
        <v>0</v>
      </c>
      <c r="F54" s="109">
        <v>0</v>
      </c>
      <c r="G54" s="159"/>
      <c r="H54" s="162"/>
      <c r="I54" s="162"/>
      <c r="J54" s="162"/>
      <c r="K54" s="162"/>
      <c r="L54" s="148">
        <f t="shared" si="7"/>
        <v>0</v>
      </c>
      <c r="M54" s="148">
        <f t="shared" si="20"/>
        <v>0</v>
      </c>
      <c r="N54" s="148">
        <f t="shared" si="21"/>
        <v>0</v>
      </c>
      <c r="O54" s="148"/>
      <c r="P54" s="170"/>
    </row>
    <row r="55" spans="1:16" ht="24.75">
      <c r="A55" s="9">
        <v>323991</v>
      </c>
      <c r="B55" s="94" t="s">
        <v>396</v>
      </c>
      <c r="C55" s="109">
        <v>2000</v>
      </c>
      <c r="D55" s="210">
        <f t="shared" si="22"/>
        <v>0</v>
      </c>
      <c r="E55" s="208">
        <f t="shared" si="5"/>
        <v>2000</v>
      </c>
      <c r="F55" s="109">
        <v>2000</v>
      </c>
      <c r="G55" s="159"/>
      <c r="H55" s="162"/>
      <c r="I55" s="162"/>
      <c r="J55" s="162"/>
      <c r="K55" s="162"/>
      <c r="L55" s="148">
        <f t="shared" si="7"/>
        <v>2000</v>
      </c>
      <c r="M55" s="148">
        <f t="shared" si="20"/>
        <v>2000</v>
      </c>
      <c r="N55" s="148">
        <f t="shared" si="21"/>
        <v>0</v>
      </c>
      <c r="O55" s="148"/>
      <c r="P55" s="170"/>
    </row>
    <row r="56" spans="1:16" ht="24.75">
      <c r="A56" s="9">
        <v>32394</v>
      </c>
      <c r="B56" s="94" t="s">
        <v>42</v>
      </c>
      <c r="C56" s="109">
        <v>1300</v>
      </c>
      <c r="D56" s="210">
        <f t="shared" si="22"/>
        <v>3000</v>
      </c>
      <c r="E56" s="208">
        <f t="shared" si="5"/>
        <v>4300</v>
      </c>
      <c r="F56" s="109">
        <v>4300</v>
      </c>
      <c r="G56" s="159"/>
      <c r="H56" s="162"/>
      <c r="I56" s="162"/>
      <c r="J56" s="162"/>
      <c r="K56" s="162"/>
      <c r="L56" s="148">
        <f t="shared" si="7"/>
        <v>4300</v>
      </c>
      <c r="M56" s="148">
        <f t="shared" si="20"/>
        <v>1300</v>
      </c>
      <c r="N56" s="148">
        <f t="shared" si="21"/>
        <v>3000</v>
      </c>
      <c r="O56" s="148"/>
      <c r="P56" s="170"/>
    </row>
    <row r="57" spans="1:16" ht="15">
      <c r="A57" s="9">
        <v>32395</v>
      </c>
      <c r="B57" s="94" t="s">
        <v>397</v>
      </c>
      <c r="C57" s="109">
        <v>2000</v>
      </c>
      <c r="D57" s="210">
        <f t="shared" si="22"/>
        <v>0</v>
      </c>
      <c r="E57" s="208">
        <f t="shared" si="5"/>
        <v>2000</v>
      </c>
      <c r="F57" s="109">
        <v>2000</v>
      </c>
      <c r="G57" s="159"/>
      <c r="H57" s="162"/>
      <c r="I57" s="162"/>
      <c r="J57" s="162"/>
      <c r="K57" s="162"/>
      <c r="L57" s="148">
        <f t="shared" si="7"/>
        <v>2000</v>
      </c>
      <c r="M57" s="148">
        <f t="shared" si="20"/>
        <v>2000</v>
      </c>
      <c r="N57" s="148">
        <f t="shared" si="21"/>
        <v>0</v>
      </c>
      <c r="O57" s="148"/>
      <c r="P57" s="170"/>
    </row>
    <row r="58" spans="1:16" ht="15">
      <c r="A58" s="9">
        <v>32399</v>
      </c>
      <c r="B58" s="94" t="s">
        <v>398</v>
      </c>
      <c r="C58" s="109">
        <v>4200</v>
      </c>
      <c r="D58" s="210">
        <f t="shared" si="22"/>
        <v>0</v>
      </c>
      <c r="E58" s="208">
        <f t="shared" si="5"/>
        <v>4200</v>
      </c>
      <c r="F58" s="109">
        <v>4200</v>
      </c>
      <c r="G58" s="159"/>
      <c r="H58" s="162"/>
      <c r="I58" s="162"/>
      <c r="J58" s="162"/>
      <c r="K58" s="162"/>
      <c r="L58" s="148">
        <f t="shared" si="7"/>
        <v>4200</v>
      </c>
      <c r="M58" s="148">
        <f t="shared" si="20"/>
        <v>4200</v>
      </c>
      <c r="N58" s="148">
        <f t="shared" si="21"/>
        <v>0</v>
      </c>
      <c r="O58" s="148"/>
      <c r="P58" s="170"/>
    </row>
    <row r="59" spans="1:16" ht="15">
      <c r="A59" s="13">
        <v>324</v>
      </c>
      <c r="B59" s="96" t="s">
        <v>385</v>
      </c>
      <c r="C59" s="108">
        <f>SUM(C60)</f>
        <v>0</v>
      </c>
      <c r="D59" s="210">
        <f t="shared" si="22"/>
        <v>0</v>
      </c>
      <c r="E59" s="207">
        <f t="shared" si="5"/>
        <v>0</v>
      </c>
      <c r="F59" s="108">
        <f>SUM(F60)</f>
        <v>0</v>
      </c>
      <c r="G59" s="46">
        <f aca="true" t="shared" si="23" ref="G59:K59">SUM(G60)</f>
        <v>0</v>
      </c>
      <c r="H59" s="46">
        <f t="shared" si="23"/>
        <v>0</v>
      </c>
      <c r="I59" s="46">
        <f t="shared" si="23"/>
        <v>0</v>
      </c>
      <c r="J59" s="46">
        <f t="shared" si="23"/>
        <v>0</v>
      </c>
      <c r="K59" s="46">
        <f t="shared" si="23"/>
        <v>0</v>
      </c>
      <c r="L59" s="148">
        <f t="shared" si="7"/>
        <v>0</v>
      </c>
      <c r="M59" s="148">
        <f t="shared" si="20"/>
        <v>0</v>
      </c>
      <c r="N59" s="148">
        <f t="shared" si="21"/>
        <v>0</v>
      </c>
      <c r="O59" s="148"/>
      <c r="P59" s="170"/>
    </row>
    <row r="60" spans="1:16" ht="15">
      <c r="A60" s="9">
        <v>32412</v>
      </c>
      <c r="B60" s="94" t="s">
        <v>386</v>
      </c>
      <c r="C60" s="109">
        <v>0</v>
      </c>
      <c r="D60" s="210">
        <f t="shared" si="22"/>
        <v>0</v>
      </c>
      <c r="E60" s="208">
        <f t="shared" si="5"/>
        <v>0</v>
      </c>
      <c r="F60" s="109">
        <v>0</v>
      </c>
      <c r="G60" s="159"/>
      <c r="H60" s="162"/>
      <c r="I60" s="162"/>
      <c r="J60" s="162"/>
      <c r="K60" s="162"/>
      <c r="L60" s="148">
        <f t="shared" si="7"/>
        <v>0</v>
      </c>
      <c r="M60" s="148">
        <f t="shared" si="20"/>
        <v>0</v>
      </c>
      <c r="N60" s="148">
        <f t="shared" si="21"/>
        <v>0</v>
      </c>
      <c r="O60" s="148"/>
      <c r="P60" s="170"/>
    </row>
    <row r="61" spans="1:16" ht="24.75">
      <c r="A61" s="13">
        <v>329</v>
      </c>
      <c r="B61" s="96" t="s">
        <v>43</v>
      </c>
      <c r="C61" s="108">
        <f aca="true" t="shared" si="24" ref="C61:K61">SUM(C62:C67)</f>
        <v>67100</v>
      </c>
      <c r="D61" s="209">
        <f t="shared" si="22"/>
        <v>0</v>
      </c>
      <c r="E61" s="207">
        <f t="shared" si="5"/>
        <v>67100</v>
      </c>
      <c r="F61" s="46">
        <f t="shared" si="24"/>
        <v>67100</v>
      </c>
      <c r="G61" s="46">
        <f t="shared" si="24"/>
        <v>0</v>
      </c>
      <c r="H61" s="46">
        <f t="shared" si="24"/>
        <v>0</v>
      </c>
      <c r="I61" s="46">
        <f t="shared" si="24"/>
        <v>0</v>
      </c>
      <c r="J61" s="46">
        <f t="shared" si="24"/>
        <v>0</v>
      </c>
      <c r="K61" s="46">
        <f t="shared" si="24"/>
        <v>0</v>
      </c>
      <c r="L61" s="148">
        <f t="shared" si="7"/>
        <v>67100</v>
      </c>
      <c r="M61" s="148">
        <f t="shared" si="20"/>
        <v>67100</v>
      </c>
      <c r="N61" s="148">
        <f t="shared" si="21"/>
        <v>0</v>
      </c>
      <c r="O61" s="148"/>
      <c r="P61" s="170"/>
    </row>
    <row r="62" spans="1:16" ht="24.75">
      <c r="A62" s="9">
        <v>32921</v>
      </c>
      <c r="B62" s="94" t="s">
        <v>428</v>
      </c>
      <c r="C62" s="109">
        <v>4000</v>
      </c>
      <c r="D62" s="210">
        <f t="shared" si="22"/>
        <v>0</v>
      </c>
      <c r="E62" s="208">
        <f t="shared" si="5"/>
        <v>4000</v>
      </c>
      <c r="F62" s="109">
        <v>4000</v>
      </c>
      <c r="G62" s="159"/>
      <c r="H62" s="159"/>
      <c r="I62" s="159"/>
      <c r="J62" s="159"/>
      <c r="K62" s="159"/>
      <c r="L62" s="148">
        <f t="shared" si="7"/>
        <v>4000</v>
      </c>
      <c r="M62" s="148">
        <f t="shared" si="20"/>
        <v>4000</v>
      </c>
      <c r="N62" s="148">
        <f t="shared" si="21"/>
        <v>0</v>
      </c>
      <c r="O62" s="148"/>
      <c r="P62" s="170"/>
    </row>
    <row r="63" spans="1:16" ht="24.75">
      <c r="A63" s="9">
        <v>32923</v>
      </c>
      <c r="B63" s="94" t="s">
        <v>355</v>
      </c>
      <c r="C63" s="109">
        <v>2800</v>
      </c>
      <c r="D63" s="210">
        <f t="shared" si="22"/>
        <v>0</v>
      </c>
      <c r="E63" s="208">
        <f t="shared" si="5"/>
        <v>2800</v>
      </c>
      <c r="F63" s="109">
        <v>2800</v>
      </c>
      <c r="G63" s="159"/>
      <c r="H63" s="159"/>
      <c r="I63" s="159"/>
      <c r="J63" s="159"/>
      <c r="K63" s="159"/>
      <c r="L63" s="148">
        <f t="shared" si="7"/>
        <v>2800</v>
      </c>
      <c r="M63" s="148">
        <f t="shared" si="20"/>
        <v>2800</v>
      </c>
      <c r="N63" s="148">
        <f t="shared" si="21"/>
        <v>0</v>
      </c>
      <c r="O63" s="148"/>
      <c r="P63" s="170"/>
    </row>
    <row r="64" spans="1:16" ht="15">
      <c r="A64" s="9">
        <v>32931</v>
      </c>
      <c r="B64" s="94" t="s">
        <v>44</v>
      </c>
      <c r="C64" s="109">
        <v>18000</v>
      </c>
      <c r="D64" s="210">
        <f t="shared" si="22"/>
        <v>0</v>
      </c>
      <c r="E64" s="208">
        <f t="shared" si="5"/>
        <v>18000</v>
      </c>
      <c r="F64" s="109">
        <v>18000</v>
      </c>
      <c r="G64" s="159"/>
      <c r="H64" s="159"/>
      <c r="I64" s="159"/>
      <c r="J64" s="159"/>
      <c r="K64" s="159"/>
      <c r="L64" s="148">
        <f t="shared" si="7"/>
        <v>18000</v>
      </c>
      <c r="M64" s="148">
        <f t="shared" si="20"/>
        <v>18000</v>
      </c>
      <c r="N64" s="148">
        <f t="shared" si="21"/>
        <v>0</v>
      </c>
      <c r="O64" s="148"/>
      <c r="P64" s="170"/>
    </row>
    <row r="65" spans="1:16" ht="15">
      <c r="A65" s="9">
        <v>3294</v>
      </c>
      <c r="B65" s="94" t="s">
        <v>45</v>
      </c>
      <c r="C65" s="109">
        <v>20240</v>
      </c>
      <c r="D65" s="210">
        <f t="shared" si="22"/>
        <v>0</v>
      </c>
      <c r="E65" s="208">
        <f t="shared" si="5"/>
        <v>20240</v>
      </c>
      <c r="F65" s="109">
        <v>20240</v>
      </c>
      <c r="G65" s="159"/>
      <c r="H65" s="159"/>
      <c r="I65" s="159"/>
      <c r="J65" s="159"/>
      <c r="K65" s="159"/>
      <c r="L65" s="148">
        <f t="shared" si="7"/>
        <v>20240</v>
      </c>
      <c r="M65" s="148">
        <f t="shared" si="20"/>
        <v>20240</v>
      </c>
      <c r="N65" s="148">
        <f t="shared" si="21"/>
        <v>0</v>
      </c>
      <c r="O65" s="148"/>
      <c r="P65" s="170"/>
    </row>
    <row r="66" spans="1:16" ht="24.75">
      <c r="A66" s="82">
        <v>3299900</v>
      </c>
      <c r="B66" s="94" t="s">
        <v>46</v>
      </c>
      <c r="C66" s="110">
        <v>1920</v>
      </c>
      <c r="D66" s="210">
        <f t="shared" si="22"/>
        <v>0</v>
      </c>
      <c r="E66" s="208">
        <f t="shared" si="5"/>
        <v>1920</v>
      </c>
      <c r="F66" s="110">
        <v>1920</v>
      </c>
      <c r="G66" s="160"/>
      <c r="H66" s="160"/>
      <c r="I66" s="160"/>
      <c r="J66" s="160"/>
      <c r="K66" s="160"/>
      <c r="L66" s="148">
        <f t="shared" si="7"/>
        <v>1920</v>
      </c>
      <c r="M66" s="148">
        <f t="shared" si="20"/>
        <v>1920</v>
      </c>
      <c r="N66" s="148">
        <f t="shared" si="21"/>
        <v>0</v>
      </c>
      <c r="O66" s="148"/>
      <c r="P66" s="170"/>
    </row>
    <row r="67" spans="1:16" ht="15">
      <c r="A67" s="9">
        <v>3299900</v>
      </c>
      <c r="B67" s="94" t="s">
        <v>47</v>
      </c>
      <c r="C67" s="109">
        <v>20140</v>
      </c>
      <c r="D67" s="210">
        <f t="shared" si="22"/>
        <v>0</v>
      </c>
      <c r="E67" s="208">
        <f t="shared" si="5"/>
        <v>20140</v>
      </c>
      <c r="F67" s="109">
        <v>20140</v>
      </c>
      <c r="G67" s="159"/>
      <c r="H67" s="159"/>
      <c r="I67" s="159"/>
      <c r="J67" s="159"/>
      <c r="K67" s="159"/>
      <c r="L67" s="148">
        <f t="shared" si="7"/>
        <v>20140</v>
      </c>
      <c r="M67" s="148">
        <f t="shared" si="20"/>
        <v>20140</v>
      </c>
      <c r="N67" s="148">
        <f t="shared" si="21"/>
        <v>0</v>
      </c>
      <c r="O67" s="148"/>
      <c r="P67" s="170"/>
    </row>
    <row r="68" spans="1:16" ht="30" customHeight="1">
      <c r="A68" s="282" t="s">
        <v>48</v>
      </c>
      <c r="B68" s="234"/>
      <c r="C68" s="111">
        <f>SUM(C69+C71+C74+C76+C78)</f>
        <v>19000</v>
      </c>
      <c r="D68" s="209">
        <f t="shared" si="22"/>
        <v>5000</v>
      </c>
      <c r="E68" s="207">
        <f t="shared" si="5"/>
        <v>24000</v>
      </c>
      <c r="F68" s="35">
        <f aca="true" t="shared" si="25" ref="F68:K68">SUM(F69+F71+F74+F76+F78)</f>
        <v>9000</v>
      </c>
      <c r="G68" s="35">
        <f t="shared" si="25"/>
        <v>0</v>
      </c>
      <c r="H68" s="35">
        <f t="shared" si="25"/>
        <v>15000</v>
      </c>
      <c r="I68" s="35">
        <f t="shared" si="25"/>
        <v>0</v>
      </c>
      <c r="J68" s="35">
        <f t="shared" si="25"/>
        <v>0</v>
      </c>
      <c r="K68" s="35">
        <f t="shared" si="25"/>
        <v>0</v>
      </c>
      <c r="L68" s="148">
        <f t="shared" si="7"/>
        <v>24000</v>
      </c>
      <c r="M68" s="148">
        <f t="shared" si="20"/>
        <v>19000</v>
      </c>
      <c r="N68" s="148">
        <f t="shared" si="21"/>
        <v>5000</v>
      </c>
      <c r="O68" s="148"/>
      <c r="P68" s="170"/>
    </row>
    <row r="69" spans="1:16" ht="26.25" customHeight="1">
      <c r="A69" s="48">
        <v>412</v>
      </c>
      <c r="B69" s="97" t="s">
        <v>49</v>
      </c>
      <c r="C69" s="112">
        <f>SUM(C70)</f>
        <v>0</v>
      </c>
      <c r="D69" s="210">
        <f t="shared" si="22"/>
        <v>0</v>
      </c>
      <c r="E69" s="208">
        <f t="shared" si="5"/>
        <v>0</v>
      </c>
      <c r="F69" s="45">
        <f aca="true" t="shared" si="26" ref="F69:K69">SUM(F70)</f>
        <v>0</v>
      </c>
      <c r="G69" s="45">
        <f t="shared" si="26"/>
        <v>0</v>
      </c>
      <c r="H69" s="45">
        <f t="shared" si="26"/>
        <v>0</v>
      </c>
      <c r="I69" s="45">
        <f t="shared" si="26"/>
        <v>0</v>
      </c>
      <c r="J69" s="45">
        <f t="shared" si="26"/>
        <v>0</v>
      </c>
      <c r="K69" s="45">
        <f t="shared" si="26"/>
        <v>0</v>
      </c>
      <c r="L69" s="148">
        <f t="shared" si="7"/>
        <v>0</v>
      </c>
      <c r="M69" s="148">
        <f t="shared" si="20"/>
        <v>0</v>
      </c>
      <c r="N69" s="148">
        <f t="shared" si="21"/>
        <v>0</v>
      </c>
      <c r="O69" s="148"/>
      <c r="P69" s="170"/>
    </row>
    <row r="70" spans="1:16" ht="15">
      <c r="A70" s="51">
        <v>41249</v>
      </c>
      <c r="B70" s="94" t="s">
        <v>50</v>
      </c>
      <c r="C70" s="113">
        <v>0</v>
      </c>
      <c r="D70" s="210">
        <f t="shared" si="22"/>
        <v>0</v>
      </c>
      <c r="E70" s="208">
        <f t="shared" si="5"/>
        <v>0</v>
      </c>
      <c r="F70" s="162"/>
      <c r="G70" s="162"/>
      <c r="H70" s="162"/>
      <c r="I70" s="162"/>
      <c r="J70" s="162"/>
      <c r="K70" s="162"/>
      <c r="L70" s="148">
        <f t="shared" si="7"/>
        <v>0</v>
      </c>
      <c r="M70" s="148">
        <f t="shared" si="20"/>
        <v>0</v>
      </c>
      <c r="N70" s="148">
        <f t="shared" si="21"/>
        <v>0</v>
      </c>
      <c r="O70" s="148"/>
      <c r="P70" s="170"/>
    </row>
    <row r="71" spans="1:16" ht="15">
      <c r="A71" s="13">
        <v>422</v>
      </c>
      <c r="B71" s="96" t="s">
        <v>51</v>
      </c>
      <c r="C71" s="108">
        <f>SUM(C72:C73)</f>
        <v>9000</v>
      </c>
      <c r="D71" s="209">
        <f t="shared" si="22"/>
        <v>0</v>
      </c>
      <c r="E71" s="207">
        <f t="shared" si="5"/>
        <v>9000</v>
      </c>
      <c r="F71" s="108">
        <f aca="true" t="shared" si="27" ref="F71:K71">SUM(F72:F73)</f>
        <v>9000</v>
      </c>
      <c r="G71" s="108">
        <f t="shared" si="27"/>
        <v>0</v>
      </c>
      <c r="H71" s="108">
        <f t="shared" si="27"/>
        <v>0</v>
      </c>
      <c r="I71" s="108">
        <f t="shared" si="27"/>
        <v>0</v>
      </c>
      <c r="J71" s="108">
        <f t="shared" si="27"/>
        <v>0</v>
      </c>
      <c r="K71" s="108">
        <f t="shared" si="27"/>
        <v>0</v>
      </c>
      <c r="L71" s="148">
        <f t="shared" si="7"/>
        <v>9000</v>
      </c>
      <c r="M71" s="148">
        <f t="shared" si="20"/>
        <v>9000</v>
      </c>
      <c r="N71" s="148">
        <f t="shared" si="21"/>
        <v>0</v>
      </c>
      <c r="O71" s="148"/>
      <c r="P71" s="170"/>
    </row>
    <row r="72" spans="1:16" ht="15">
      <c r="A72" s="9">
        <v>42211</v>
      </c>
      <c r="B72" s="94" t="s">
        <v>52</v>
      </c>
      <c r="C72" s="109">
        <v>9000</v>
      </c>
      <c r="D72" s="210">
        <f t="shared" si="22"/>
        <v>0</v>
      </c>
      <c r="E72" s="208">
        <f aca="true" t="shared" si="28" ref="E72:E92">SUM(F72:K72)</f>
        <v>9000</v>
      </c>
      <c r="F72" s="162">
        <v>9000</v>
      </c>
      <c r="G72" s="162"/>
      <c r="H72" s="162"/>
      <c r="I72" s="162"/>
      <c r="J72" s="162"/>
      <c r="K72" s="162"/>
      <c r="L72" s="148">
        <f t="shared" si="7"/>
        <v>9000</v>
      </c>
      <c r="M72" s="148">
        <f aca="true" t="shared" si="29" ref="M72:M105">C72</f>
        <v>9000</v>
      </c>
      <c r="N72" s="148">
        <f aca="true" t="shared" si="30" ref="N72">SUM(L72-M72)</f>
        <v>0</v>
      </c>
      <c r="O72" s="148"/>
      <c r="P72" s="170"/>
    </row>
    <row r="73" spans="1:16" ht="15">
      <c r="A73" s="9">
        <v>42222</v>
      </c>
      <c r="B73" s="94" t="s">
        <v>53</v>
      </c>
      <c r="C73" s="109">
        <v>0</v>
      </c>
      <c r="D73" s="210">
        <f t="shared" si="22"/>
        <v>0</v>
      </c>
      <c r="E73" s="208">
        <f t="shared" si="28"/>
        <v>0</v>
      </c>
      <c r="F73" s="162"/>
      <c r="G73" s="162"/>
      <c r="H73" s="162"/>
      <c r="I73" s="162"/>
      <c r="J73" s="162"/>
      <c r="K73" s="162"/>
      <c r="L73" s="148">
        <f aca="true" t="shared" si="31" ref="L73:L145">SUM(F73:K73)</f>
        <v>0</v>
      </c>
      <c r="M73" s="148">
        <f t="shared" si="29"/>
        <v>0</v>
      </c>
      <c r="N73" s="148">
        <f aca="true" t="shared" si="32" ref="N73:N145">SUM(L73-M73)</f>
        <v>0</v>
      </c>
      <c r="O73" s="148"/>
      <c r="P73" s="170"/>
    </row>
    <row r="74" spans="1:16" ht="15">
      <c r="A74" s="13">
        <v>423</v>
      </c>
      <c r="B74" s="96" t="s">
        <v>54</v>
      </c>
      <c r="C74" s="108">
        <f>SUM(C75)</f>
        <v>0</v>
      </c>
      <c r="D74" s="210">
        <f t="shared" si="22"/>
        <v>0</v>
      </c>
      <c r="E74" s="208">
        <f t="shared" si="28"/>
        <v>0</v>
      </c>
      <c r="F74" s="46">
        <f aca="true" t="shared" si="33" ref="F74:K74">SUM(F75)</f>
        <v>0</v>
      </c>
      <c r="G74" s="46">
        <f t="shared" si="33"/>
        <v>0</v>
      </c>
      <c r="H74" s="46">
        <f t="shared" si="33"/>
        <v>0</v>
      </c>
      <c r="I74" s="46">
        <f t="shared" si="33"/>
        <v>0</v>
      </c>
      <c r="J74" s="46">
        <f t="shared" si="33"/>
        <v>0</v>
      </c>
      <c r="K74" s="46">
        <f t="shared" si="33"/>
        <v>0</v>
      </c>
      <c r="L74" s="148">
        <f t="shared" si="31"/>
        <v>0</v>
      </c>
      <c r="M74" s="148">
        <f t="shared" si="29"/>
        <v>0</v>
      </c>
      <c r="N74" s="148">
        <f t="shared" si="32"/>
        <v>0</v>
      </c>
      <c r="O74" s="148"/>
      <c r="P74" s="170"/>
    </row>
    <row r="75" spans="1:16" ht="15">
      <c r="A75" s="9">
        <v>42311</v>
      </c>
      <c r="B75" s="94" t="s">
        <v>55</v>
      </c>
      <c r="C75" s="109"/>
      <c r="D75" s="210">
        <f t="shared" si="22"/>
        <v>0</v>
      </c>
      <c r="E75" s="208">
        <f t="shared" si="28"/>
        <v>0</v>
      </c>
      <c r="F75" s="162"/>
      <c r="G75" s="162"/>
      <c r="H75" s="162"/>
      <c r="I75" s="162"/>
      <c r="J75" s="162"/>
      <c r="K75" s="162"/>
      <c r="L75" s="148">
        <f t="shared" si="31"/>
        <v>0</v>
      </c>
      <c r="M75" s="148">
        <f t="shared" si="29"/>
        <v>0</v>
      </c>
      <c r="N75" s="148">
        <f t="shared" si="32"/>
        <v>0</v>
      </c>
      <c r="O75" s="148"/>
      <c r="P75" s="170"/>
    </row>
    <row r="76" spans="1:16" ht="24.75">
      <c r="A76" s="13">
        <v>451</v>
      </c>
      <c r="B76" s="96" t="s">
        <v>56</v>
      </c>
      <c r="C76" s="108">
        <f>SUM(C77)</f>
        <v>0</v>
      </c>
      <c r="D76" s="209">
        <f t="shared" si="22"/>
        <v>0</v>
      </c>
      <c r="E76" s="208">
        <f t="shared" si="28"/>
        <v>0</v>
      </c>
      <c r="F76" s="46">
        <f aca="true" t="shared" si="34" ref="F76:K76">SUM(F77)</f>
        <v>0</v>
      </c>
      <c r="G76" s="46">
        <f t="shared" si="34"/>
        <v>0</v>
      </c>
      <c r="H76" s="46">
        <f t="shared" si="34"/>
        <v>0</v>
      </c>
      <c r="I76" s="46">
        <f t="shared" si="34"/>
        <v>0</v>
      </c>
      <c r="J76" s="46">
        <f t="shared" si="34"/>
        <v>0</v>
      </c>
      <c r="K76" s="46">
        <f t="shared" si="34"/>
        <v>0</v>
      </c>
      <c r="L76" s="148">
        <f t="shared" si="31"/>
        <v>0</v>
      </c>
      <c r="M76" s="148">
        <f t="shared" si="29"/>
        <v>0</v>
      </c>
      <c r="N76" s="148">
        <f t="shared" si="32"/>
        <v>0</v>
      </c>
      <c r="O76" s="148"/>
      <c r="P76" s="170"/>
    </row>
    <row r="77" spans="1:16" ht="24.75">
      <c r="A77" s="9">
        <v>45111</v>
      </c>
      <c r="B77" s="94" t="s">
        <v>56</v>
      </c>
      <c r="C77" s="109"/>
      <c r="D77" s="210">
        <f t="shared" si="22"/>
        <v>0</v>
      </c>
      <c r="E77" s="208">
        <f t="shared" si="28"/>
        <v>0</v>
      </c>
      <c r="F77" s="162"/>
      <c r="G77" s="162"/>
      <c r="H77" s="159"/>
      <c r="I77" s="162"/>
      <c r="J77" s="162"/>
      <c r="K77" s="162"/>
      <c r="L77" s="148">
        <f t="shared" si="31"/>
        <v>0</v>
      </c>
      <c r="M77" s="148">
        <f t="shared" si="29"/>
        <v>0</v>
      </c>
      <c r="N77" s="148">
        <f t="shared" si="32"/>
        <v>0</v>
      </c>
      <c r="O77" s="148"/>
      <c r="P77" s="170"/>
    </row>
    <row r="78" spans="1:16" ht="15">
      <c r="A78" s="13">
        <v>426</v>
      </c>
      <c r="B78" s="98" t="s">
        <v>57</v>
      </c>
      <c r="C78" s="108">
        <f>SUM(C79)</f>
        <v>10000</v>
      </c>
      <c r="D78" s="209">
        <f t="shared" si="22"/>
        <v>5000</v>
      </c>
      <c r="E78" s="207">
        <f t="shared" si="28"/>
        <v>15000</v>
      </c>
      <c r="F78" s="46">
        <f aca="true" t="shared" si="35" ref="F78:K78">SUM(F79)</f>
        <v>0</v>
      </c>
      <c r="G78" s="46">
        <f t="shared" si="35"/>
        <v>0</v>
      </c>
      <c r="H78" s="46">
        <f t="shared" si="35"/>
        <v>15000</v>
      </c>
      <c r="I78" s="46">
        <f t="shared" si="35"/>
        <v>0</v>
      </c>
      <c r="J78" s="46">
        <f t="shared" si="35"/>
        <v>0</v>
      </c>
      <c r="K78" s="46">
        <f t="shared" si="35"/>
        <v>0</v>
      </c>
      <c r="L78" s="148">
        <f t="shared" si="31"/>
        <v>15000</v>
      </c>
      <c r="M78" s="148">
        <f t="shared" si="29"/>
        <v>10000</v>
      </c>
      <c r="N78" s="148">
        <f t="shared" si="32"/>
        <v>5000</v>
      </c>
      <c r="O78" s="148"/>
      <c r="P78" s="170"/>
    </row>
    <row r="79" spans="1:16" ht="24.75">
      <c r="A79" s="82">
        <v>426</v>
      </c>
      <c r="B79" s="99" t="s">
        <v>438</v>
      </c>
      <c r="C79" s="110">
        <v>10000</v>
      </c>
      <c r="D79" s="210">
        <f t="shared" si="22"/>
        <v>5000</v>
      </c>
      <c r="E79" s="208">
        <f t="shared" si="28"/>
        <v>15000</v>
      </c>
      <c r="F79" s="162"/>
      <c r="G79" s="162"/>
      <c r="H79" s="162">
        <v>15000</v>
      </c>
      <c r="I79" s="162"/>
      <c r="J79" s="162"/>
      <c r="K79" s="162"/>
      <c r="L79" s="148">
        <f t="shared" si="31"/>
        <v>15000</v>
      </c>
      <c r="M79" s="148">
        <f t="shared" si="29"/>
        <v>10000</v>
      </c>
      <c r="N79" s="148">
        <f t="shared" si="32"/>
        <v>5000</v>
      </c>
      <c r="O79" s="148"/>
      <c r="P79" s="170"/>
    </row>
    <row r="80" spans="1:16" ht="33.75" customHeight="1">
      <c r="A80" s="278" t="s">
        <v>58</v>
      </c>
      <c r="B80" s="279"/>
      <c r="C80" s="114">
        <f>SUM(C81)</f>
        <v>122000</v>
      </c>
      <c r="D80" s="209">
        <f t="shared" si="22"/>
        <v>75000</v>
      </c>
      <c r="E80" s="207">
        <f t="shared" si="28"/>
        <v>197000</v>
      </c>
      <c r="F80" s="36">
        <f aca="true" t="shared" si="36" ref="F80:K80">SUM(F81)</f>
        <v>178000</v>
      </c>
      <c r="G80" s="36">
        <f t="shared" si="36"/>
        <v>19000</v>
      </c>
      <c r="H80" s="36">
        <f t="shared" si="36"/>
        <v>0</v>
      </c>
      <c r="I80" s="36">
        <f t="shared" si="36"/>
        <v>0</v>
      </c>
      <c r="J80" s="36">
        <f t="shared" si="36"/>
        <v>0</v>
      </c>
      <c r="K80" s="36">
        <f t="shared" si="36"/>
        <v>0</v>
      </c>
      <c r="L80" s="148">
        <f t="shared" si="31"/>
        <v>197000</v>
      </c>
      <c r="M80" s="148">
        <f t="shared" si="29"/>
        <v>122000</v>
      </c>
      <c r="N80" s="148">
        <f t="shared" si="32"/>
        <v>75000</v>
      </c>
      <c r="O80" s="148"/>
      <c r="P80" s="170"/>
    </row>
    <row r="81" spans="1:16" ht="28.5" customHeight="1">
      <c r="A81" s="26" t="s">
        <v>59</v>
      </c>
      <c r="B81" s="27"/>
      <c r="C81" s="115">
        <f>SUM(C82+C86)</f>
        <v>122000</v>
      </c>
      <c r="D81" s="209">
        <f t="shared" si="22"/>
        <v>75000</v>
      </c>
      <c r="E81" s="207">
        <f t="shared" si="28"/>
        <v>197000</v>
      </c>
      <c r="F81" s="37">
        <f aca="true" t="shared" si="37" ref="F81:K81">SUM(F82+F86)</f>
        <v>178000</v>
      </c>
      <c r="G81" s="37">
        <f t="shared" si="37"/>
        <v>19000</v>
      </c>
      <c r="H81" s="37">
        <f t="shared" si="37"/>
        <v>0</v>
      </c>
      <c r="I81" s="37">
        <f t="shared" si="37"/>
        <v>0</v>
      </c>
      <c r="J81" s="37">
        <f t="shared" si="37"/>
        <v>0</v>
      </c>
      <c r="K81" s="37">
        <f t="shared" si="37"/>
        <v>0</v>
      </c>
      <c r="L81" s="148">
        <f t="shared" si="31"/>
        <v>197000</v>
      </c>
      <c r="M81" s="148">
        <f t="shared" si="29"/>
        <v>122000</v>
      </c>
      <c r="N81" s="148">
        <f t="shared" si="32"/>
        <v>75000</v>
      </c>
      <c r="O81" s="148"/>
      <c r="P81" s="170"/>
    </row>
    <row r="82" spans="1:16" ht="27" customHeight="1">
      <c r="A82" s="273" t="s">
        <v>60</v>
      </c>
      <c r="B82" s="274"/>
      <c r="C82" s="116">
        <f>SUM(C83)</f>
        <v>19000</v>
      </c>
      <c r="D82" s="209">
        <f t="shared" si="22"/>
        <v>0</v>
      </c>
      <c r="E82" s="207">
        <f t="shared" si="28"/>
        <v>19000</v>
      </c>
      <c r="F82" s="38">
        <f aca="true" t="shared" si="38" ref="F82:K84">SUM(F83)</f>
        <v>0</v>
      </c>
      <c r="G82" s="38">
        <f t="shared" si="38"/>
        <v>19000</v>
      </c>
      <c r="H82" s="38">
        <f t="shared" si="38"/>
        <v>0</v>
      </c>
      <c r="I82" s="38">
        <f t="shared" si="38"/>
        <v>0</v>
      </c>
      <c r="J82" s="38">
        <f t="shared" si="38"/>
        <v>0</v>
      </c>
      <c r="K82" s="38">
        <f t="shared" si="38"/>
        <v>0</v>
      </c>
      <c r="L82" s="148">
        <f t="shared" si="31"/>
        <v>19000</v>
      </c>
      <c r="M82" s="148">
        <f t="shared" si="29"/>
        <v>19000</v>
      </c>
      <c r="N82" s="148">
        <f t="shared" si="32"/>
        <v>0</v>
      </c>
      <c r="O82" s="148"/>
      <c r="P82" s="170"/>
    </row>
    <row r="83" spans="1:16" ht="27" customHeight="1">
      <c r="A83" s="233" t="s">
        <v>61</v>
      </c>
      <c r="B83" s="234"/>
      <c r="C83" s="111">
        <f>SUM(C84)</f>
        <v>19000</v>
      </c>
      <c r="D83" s="209">
        <f t="shared" si="22"/>
        <v>0</v>
      </c>
      <c r="E83" s="207">
        <f t="shared" si="28"/>
        <v>19000</v>
      </c>
      <c r="F83" s="35">
        <f t="shared" si="38"/>
        <v>0</v>
      </c>
      <c r="G83" s="35">
        <f t="shared" si="38"/>
        <v>19000</v>
      </c>
      <c r="H83" s="35">
        <f t="shared" si="38"/>
        <v>0</v>
      </c>
      <c r="I83" s="35">
        <f t="shared" si="38"/>
        <v>0</v>
      </c>
      <c r="J83" s="35">
        <f t="shared" si="38"/>
        <v>0</v>
      </c>
      <c r="K83" s="35">
        <f t="shared" si="38"/>
        <v>0</v>
      </c>
      <c r="L83" s="148">
        <f t="shared" si="31"/>
        <v>19000</v>
      </c>
      <c r="M83" s="148">
        <f t="shared" si="29"/>
        <v>19000</v>
      </c>
      <c r="N83" s="148">
        <f t="shared" si="32"/>
        <v>0</v>
      </c>
      <c r="O83" s="148"/>
      <c r="P83" s="170"/>
    </row>
    <row r="84" spans="1:16" ht="26.25" customHeight="1">
      <c r="A84" s="13">
        <v>36</v>
      </c>
      <c r="B84" s="4"/>
      <c r="C84" s="108">
        <f>SUM(C85)</f>
        <v>19000</v>
      </c>
      <c r="D84" s="209">
        <f t="shared" si="22"/>
        <v>0</v>
      </c>
      <c r="E84" s="207">
        <f t="shared" si="28"/>
        <v>19000</v>
      </c>
      <c r="F84" s="46">
        <f t="shared" si="38"/>
        <v>0</v>
      </c>
      <c r="G84" s="46">
        <f t="shared" si="38"/>
        <v>19000</v>
      </c>
      <c r="H84" s="46">
        <f t="shared" si="38"/>
        <v>0</v>
      </c>
      <c r="I84" s="46">
        <f t="shared" si="38"/>
        <v>0</v>
      </c>
      <c r="J84" s="46">
        <f t="shared" si="38"/>
        <v>0</v>
      </c>
      <c r="K84" s="46">
        <f t="shared" si="38"/>
        <v>0</v>
      </c>
      <c r="L84" s="148">
        <f t="shared" si="31"/>
        <v>19000</v>
      </c>
      <c r="M84" s="148">
        <f t="shared" si="29"/>
        <v>19000</v>
      </c>
      <c r="N84" s="148">
        <f t="shared" si="32"/>
        <v>0</v>
      </c>
      <c r="O84" s="148"/>
      <c r="P84" s="170"/>
    </row>
    <row r="85" spans="1:16" ht="15">
      <c r="A85" s="82">
        <v>36611</v>
      </c>
      <c r="B85" s="91" t="s">
        <v>62</v>
      </c>
      <c r="C85" s="110">
        <v>19000</v>
      </c>
      <c r="D85" s="210">
        <f t="shared" si="22"/>
        <v>0</v>
      </c>
      <c r="E85" s="208">
        <f t="shared" si="28"/>
        <v>19000</v>
      </c>
      <c r="F85" s="160"/>
      <c r="G85" s="160">
        <v>19000</v>
      </c>
      <c r="H85" s="162"/>
      <c r="I85" s="162"/>
      <c r="J85" s="162"/>
      <c r="K85" s="162"/>
      <c r="L85" s="148">
        <f t="shared" si="31"/>
        <v>19000</v>
      </c>
      <c r="M85" s="148">
        <f t="shared" si="29"/>
        <v>19000</v>
      </c>
      <c r="N85" s="148">
        <f t="shared" si="32"/>
        <v>0</v>
      </c>
      <c r="O85" s="148"/>
      <c r="P85" s="170"/>
    </row>
    <row r="86" spans="1:16" ht="27" customHeight="1">
      <c r="A86" s="273" t="s">
        <v>63</v>
      </c>
      <c r="B86" s="274"/>
      <c r="C86" s="116">
        <f aca="true" t="shared" si="39" ref="C86:K86">SUM(C87+C97)</f>
        <v>103000</v>
      </c>
      <c r="D86" s="209">
        <f t="shared" si="22"/>
        <v>75000</v>
      </c>
      <c r="E86" s="207">
        <f t="shared" si="28"/>
        <v>178000</v>
      </c>
      <c r="F86" s="38">
        <f t="shared" si="39"/>
        <v>178000</v>
      </c>
      <c r="G86" s="38">
        <f t="shared" si="39"/>
        <v>0</v>
      </c>
      <c r="H86" s="38">
        <f t="shared" si="39"/>
        <v>0</v>
      </c>
      <c r="I86" s="38">
        <f t="shared" si="39"/>
        <v>0</v>
      </c>
      <c r="J86" s="38">
        <f t="shared" si="39"/>
        <v>0</v>
      </c>
      <c r="K86" s="38">
        <f t="shared" si="39"/>
        <v>0</v>
      </c>
      <c r="L86" s="148">
        <f t="shared" si="31"/>
        <v>178000</v>
      </c>
      <c r="M86" s="148">
        <f t="shared" si="29"/>
        <v>103000</v>
      </c>
      <c r="N86" s="148">
        <f t="shared" si="32"/>
        <v>75000</v>
      </c>
      <c r="O86" s="148"/>
      <c r="P86" s="170"/>
    </row>
    <row r="87" spans="1:16" ht="26.25" customHeight="1">
      <c r="A87" s="233" t="s">
        <v>64</v>
      </c>
      <c r="B87" s="234"/>
      <c r="C87" s="111">
        <f aca="true" t="shared" si="40" ref="C87:K87">SUM(C88+C95+C93)</f>
        <v>63000</v>
      </c>
      <c r="D87" s="209">
        <f t="shared" si="22"/>
        <v>75000</v>
      </c>
      <c r="E87" s="207">
        <f t="shared" si="28"/>
        <v>138000</v>
      </c>
      <c r="F87" s="111">
        <f t="shared" si="40"/>
        <v>138000</v>
      </c>
      <c r="G87" s="111">
        <f t="shared" si="40"/>
        <v>0</v>
      </c>
      <c r="H87" s="111">
        <f t="shared" si="40"/>
        <v>0</v>
      </c>
      <c r="I87" s="111">
        <f t="shared" si="40"/>
        <v>0</v>
      </c>
      <c r="J87" s="111">
        <f t="shared" si="40"/>
        <v>0</v>
      </c>
      <c r="K87" s="111">
        <f t="shared" si="40"/>
        <v>0</v>
      </c>
      <c r="L87" s="148">
        <f t="shared" si="31"/>
        <v>138000</v>
      </c>
      <c r="M87" s="148">
        <f t="shared" si="29"/>
        <v>63000</v>
      </c>
      <c r="N87" s="148">
        <f t="shared" si="32"/>
        <v>75000</v>
      </c>
      <c r="O87" s="148"/>
      <c r="P87" s="170"/>
    </row>
    <row r="88" spans="1:16" s="185" customFormat="1" ht="26.25" customHeight="1">
      <c r="A88" s="13">
        <v>372</v>
      </c>
      <c r="B88" s="95" t="s">
        <v>69</v>
      </c>
      <c r="C88" s="182">
        <f>SUM(C89:C92)</f>
        <v>54000</v>
      </c>
      <c r="D88" s="209">
        <f t="shared" si="22"/>
        <v>75000</v>
      </c>
      <c r="E88" s="207">
        <f t="shared" si="28"/>
        <v>129000</v>
      </c>
      <c r="F88" s="182">
        <f>SUM(F89:F92)</f>
        <v>129000</v>
      </c>
      <c r="G88" s="182">
        <f aca="true" t="shared" si="41" ref="G88:K88">SUM(G89:G92)</f>
        <v>0</v>
      </c>
      <c r="H88" s="182">
        <f t="shared" si="41"/>
        <v>0</v>
      </c>
      <c r="I88" s="182">
        <f t="shared" si="41"/>
        <v>0</v>
      </c>
      <c r="J88" s="182">
        <f t="shared" si="41"/>
        <v>0</v>
      </c>
      <c r="K88" s="182">
        <f t="shared" si="41"/>
        <v>0</v>
      </c>
      <c r="L88" s="148">
        <f t="shared" si="31"/>
        <v>129000</v>
      </c>
      <c r="M88" s="148">
        <f t="shared" si="29"/>
        <v>54000</v>
      </c>
      <c r="N88" s="148">
        <f t="shared" si="32"/>
        <v>75000</v>
      </c>
      <c r="O88" s="183"/>
      <c r="P88" s="184"/>
    </row>
    <row r="89" spans="1:16" s="185" customFormat="1" ht="26.25" customHeight="1">
      <c r="A89" s="193">
        <v>3722</v>
      </c>
      <c r="B89" s="106" t="s">
        <v>430</v>
      </c>
      <c r="C89" s="186">
        <v>50000</v>
      </c>
      <c r="D89" s="210">
        <f t="shared" si="22"/>
        <v>-5000</v>
      </c>
      <c r="E89" s="208">
        <f t="shared" si="28"/>
        <v>45000</v>
      </c>
      <c r="F89" s="186">
        <v>45000</v>
      </c>
      <c r="G89" s="186"/>
      <c r="H89" s="186"/>
      <c r="I89" s="186"/>
      <c r="J89" s="186"/>
      <c r="K89" s="160"/>
      <c r="L89" s="148">
        <f aca="true" t="shared" si="42" ref="L89:L91">SUM(F89:K89)</f>
        <v>45000</v>
      </c>
      <c r="M89" s="148">
        <f t="shared" si="29"/>
        <v>50000</v>
      </c>
      <c r="N89" s="148">
        <f aca="true" t="shared" si="43" ref="N89:N91">SUM(L89-M89)</f>
        <v>-5000</v>
      </c>
      <c r="O89" s="183"/>
      <c r="P89" s="184"/>
    </row>
    <row r="90" spans="1:16" s="185" customFormat="1" ht="26.25" customHeight="1">
      <c r="A90" s="193">
        <v>3722</v>
      </c>
      <c r="B90" s="106" t="s">
        <v>449</v>
      </c>
      <c r="C90" s="186">
        <v>0</v>
      </c>
      <c r="D90" s="211">
        <f aca="true" t="shared" si="44" ref="D90:D114">SUM(E90-C90)</f>
        <v>60000</v>
      </c>
      <c r="E90" s="208">
        <f t="shared" si="28"/>
        <v>60000</v>
      </c>
      <c r="F90" s="186">
        <v>60000</v>
      </c>
      <c r="G90" s="186"/>
      <c r="H90" s="186"/>
      <c r="I90" s="186"/>
      <c r="J90" s="186"/>
      <c r="K90" s="160"/>
      <c r="L90" s="148">
        <f t="shared" si="42"/>
        <v>60000</v>
      </c>
      <c r="M90" s="148">
        <f t="shared" si="29"/>
        <v>0</v>
      </c>
      <c r="N90" s="148">
        <f t="shared" si="43"/>
        <v>60000</v>
      </c>
      <c r="O90" s="183"/>
      <c r="P90" s="184"/>
    </row>
    <row r="91" spans="1:16" s="185" customFormat="1" ht="26.25" customHeight="1">
      <c r="A91" s="193">
        <v>3729</v>
      </c>
      <c r="B91" s="106" t="s">
        <v>450</v>
      </c>
      <c r="C91" s="186">
        <v>0</v>
      </c>
      <c r="D91" s="211">
        <f t="shared" si="44"/>
        <v>20000</v>
      </c>
      <c r="E91" s="208">
        <f t="shared" si="28"/>
        <v>20000</v>
      </c>
      <c r="F91" s="186">
        <v>20000</v>
      </c>
      <c r="G91" s="186"/>
      <c r="H91" s="186"/>
      <c r="I91" s="186"/>
      <c r="J91" s="186"/>
      <c r="K91" s="160"/>
      <c r="L91" s="148">
        <f t="shared" si="42"/>
        <v>20000</v>
      </c>
      <c r="M91" s="148">
        <f t="shared" si="29"/>
        <v>0</v>
      </c>
      <c r="N91" s="148">
        <f t="shared" si="43"/>
        <v>20000</v>
      </c>
      <c r="O91" s="183"/>
      <c r="P91" s="184"/>
    </row>
    <row r="92" spans="1:16" s="185" customFormat="1" ht="26.25" customHeight="1">
      <c r="A92" s="82">
        <v>37224</v>
      </c>
      <c r="B92" s="94" t="s">
        <v>399</v>
      </c>
      <c r="C92" s="186">
        <v>4000</v>
      </c>
      <c r="D92" s="211">
        <f t="shared" si="44"/>
        <v>0</v>
      </c>
      <c r="E92" s="208">
        <f t="shared" si="28"/>
        <v>4000</v>
      </c>
      <c r="F92" s="160">
        <v>4000</v>
      </c>
      <c r="G92" s="160"/>
      <c r="H92" s="160"/>
      <c r="I92" s="160"/>
      <c r="J92" s="160"/>
      <c r="K92" s="160"/>
      <c r="L92" s="148">
        <f t="shared" si="31"/>
        <v>4000</v>
      </c>
      <c r="M92" s="148">
        <f t="shared" si="29"/>
        <v>4000</v>
      </c>
      <c r="N92" s="148">
        <f t="shared" si="32"/>
        <v>0</v>
      </c>
      <c r="O92" s="183"/>
      <c r="P92" s="184"/>
    </row>
    <row r="93" spans="1:16" ht="27" customHeight="1">
      <c r="A93" s="13">
        <v>381</v>
      </c>
      <c r="B93" s="77" t="s">
        <v>65</v>
      </c>
      <c r="C93" s="108">
        <f>SUM(C94)</f>
        <v>4000</v>
      </c>
      <c r="D93" s="209">
        <f t="shared" si="44"/>
        <v>0</v>
      </c>
      <c r="E93" s="207">
        <f aca="true" t="shared" si="45" ref="E93:E144">SUM(F93:K93)</f>
        <v>4000</v>
      </c>
      <c r="F93" s="46">
        <f aca="true" t="shared" si="46" ref="F93:K93">SUM(F94)</f>
        <v>4000</v>
      </c>
      <c r="G93" s="46">
        <f t="shared" si="46"/>
        <v>0</v>
      </c>
      <c r="H93" s="46">
        <f t="shared" si="46"/>
        <v>0</v>
      </c>
      <c r="I93" s="46">
        <f t="shared" si="46"/>
        <v>0</v>
      </c>
      <c r="J93" s="46">
        <f t="shared" si="46"/>
        <v>0</v>
      </c>
      <c r="K93" s="46">
        <f t="shared" si="46"/>
        <v>0</v>
      </c>
      <c r="L93" s="148">
        <f t="shared" si="31"/>
        <v>4000</v>
      </c>
      <c r="M93" s="148">
        <f t="shared" si="29"/>
        <v>4000</v>
      </c>
      <c r="N93" s="148">
        <f t="shared" si="32"/>
        <v>0</v>
      </c>
      <c r="O93" s="148"/>
      <c r="P93" s="170"/>
    </row>
    <row r="94" spans="1:16" ht="15">
      <c r="A94" s="82">
        <v>3811907</v>
      </c>
      <c r="B94" s="83" t="s">
        <v>66</v>
      </c>
      <c r="C94" s="110">
        <v>4000</v>
      </c>
      <c r="D94" s="209">
        <f t="shared" si="44"/>
        <v>0</v>
      </c>
      <c r="E94" s="208">
        <f t="shared" si="45"/>
        <v>4000</v>
      </c>
      <c r="F94" s="160">
        <v>4000</v>
      </c>
      <c r="G94" s="160"/>
      <c r="H94" s="162"/>
      <c r="I94" s="162"/>
      <c r="J94" s="162"/>
      <c r="K94" s="160"/>
      <c r="L94" s="148">
        <f t="shared" si="31"/>
        <v>4000</v>
      </c>
      <c r="M94" s="148">
        <f t="shared" si="29"/>
        <v>4000</v>
      </c>
      <c r="N94" s="148">
        <f t="shared" si="32"/>
        <v>0</v>
      </c>
      <c r="O94" s="148"/>
      <c r="P94" s="170"/>
    </row>
    <row r="95" spans="1:16" ht="15">
      <c r="A95" s="13">
        <v>382</v>
      </c>
      <c r="B95" s="77" t="s">
        <v>67</v>
      </c>
      <c r="C95" s="108">
        <f>SUM(C96)</f>
        <v>5000</v>
      </c>
      <c r="D95" s="209">
        <f t="shared" si="44"/>
        <v>0</v>
      </c>
      <c r="E95" s="207">
        <f t="shared" si="45"/>
        <v>5000</v>
      </c>
      <c r="F95" s="46">
        <f aca="true" t="shared" si="47" ref="F95:K95">SUM(F96)</f>
        <v>5000</v>
      </c>
      <c r="G95" s="46">
        <f t="shared" si="47"/>
        <v>0</v>
      </c>
      <c r="H95" s="46">
        <f t="shared" si="47"/>
        <v>0</v>
      </c>
      <c r="I95" s="46">
        <f t="shared" si="47"/>
        <v>0</v>
      </c>
      <c r="J95" s="46">
        <f t="shared" si="47"/>
        <v>0</v>
      </c>
      <c r="K95" s="46">
        <f t="shared" si="47"/>
        <v>0</v>
      </c>
      <c r="L95" s="148">
        <f t="shared" si="31"/>
        <v>5000</v>
      </c>
      <c r="M95" s="148">
        <f t="shared" si="29"/>
        <v>5000</v>
      </c>
      <c r="N95" s="148">
        <f t="shared" si="32"/>
        <v>0</v>
      </c>
      <c r="O95" s="148"/>
      <c r="P95" s="170"/>
    </row>
    <row r="96" spans="1:16" ht="15">
      <c r="A96" s="82">
        <v>3821900</v>
      </c>
      <c r="B96" s="83" t="s">
        <v>66</v>
      </c>
      <c r="C96" s="110">
        <v>5000</v>
      </c>
      <c r="D96" s="211">
        <f t="shared" si="44"/>
        <v>0</v>
      </c>
      <c r="E96" s="208">
        <f t="shared" si="45"/>
        <v>5000</v>
      </c>
      <c r="F96" s="160">
        <v>5000</v>
      </c>
      <c r="G96" s="160"/>
      <c r="H96" s="162"/>
      <c r="I96" s="162"/>
      <c r="J96" s="162"/>
      <c r="K96" s="160"/>
      <c r="L96" s="148">
        <f t="shared" si="31"/>
        <v>5000</v>
      </c>
      <c r="M96" s="148">
        <f t="shared" si="29"/>
        <v>5000</v>
      </c>
      <c r="N96" s="148">
        <f t="shared" si="32"/>
        <v>0</v>
      </c>
      <c r="O96" s="148"/>
      <c r="P96" s="170"/>
    </row>
    <row r="97" spans="1:16" ht="15">
      <c r="A97" s="6" t="s">
        <v>68</v>
      </c>
      <c r="B97" s="7"/>
      <c r="C97" s="111">
        <f>SUM(C98)</f>
        <v>40000</v>
      </c>
      <c r="D97" s="209">
        <f t="shared" si="44"/>
        <v>0</v>
      </c>
      <c r="E97" s="207">
        <f t="shared" si="45"/>
        <v>40000</v>
      </c>
      <c r="F97" s="35">
        <f aca="true" t="shared" si="48" ref="F97:K98">SUM(F98)</f>
        <v>40000</v>
      </c>
      <c r="G97" s="35">
        <f t="shared" si="48"/>
        <v>0</v>
      </c>
      <c r="H97" s="35">
        <f t="shared" si="48"/>
        <v>0</v>
      </c>
      <c r="I97" s="35">
        <f t="shared" si="48"/>
        <v>0</v>
      </c>
      <c r="J97" s="35">
        <f t="shared" si="48"/>
        <v>0</v>
      </c>
      <c r="K97" s="35">
        <f t="shared" si="48"/>
        <v>0</v>
      </c>
      <c r="L97" s="148">
        <f t="shared" si="31"/>
        <v>40000</v>
      </c>
      <c r="M97" s="148">
        <f t="shared" si="29"/>
        <v>40000</v>
      </c>
      <c r="N97" s="148">
        <f t="shared" si="32"/>
        <v>0</v>
      </c>
      <c r="O97" s="148"/>
      <c r="P97" s="170"/>
    </row>
    <row r="98" spans="1:16" ht="24.75">
      <c r="A98" s="13">
        <v>372</v>
      </c>
      <c r="B98" s="95" t="s">
        <v>69</v>
      </c>
      <c r="C98" s="108">
        <f>SUM(C99)</f>
        <v>40000</v>
      </c>
      <c r="D98" s="209">
        <f t="shared" si="44"/>
        <v>0</v>
      </c>
      <c r="E98" s="207">
        <f t="shared" si="45"/>
        <v>40000</v>
      </c>
      <c r="F98" s="46">
        <f t="shared" si="48"/>
        <v>40000</v>
      </c>
      <c r="G98" s="46">
        <f t="shared" si="48"/>
        <v>0</v>
      </c>
      <c r="H98" s="46">
        <f t="shared" si="48"/>
        <v>0</v>
      </c>
      <c r="I98" s="46">
        <f t="shared" si="48"/>
        <v>0</v>
      </c>
      <c r="J98" s="46">
        <f t="shared" si="48"/>
        <v>0</v>
      </c>
      <c r="K98" s="46">
        <f t="shared" si="48"/>
        <v>0</v>
      </c>
      <c r="L98" s="148">
        <f t="shared" si="31"/>
        <v>40000</v>
      </c>
      <c r="M98" s="148">
        <f t="shared" si="29"/>
        <v>40000</v>
      </c>
      <c r="N98" s="148">
        <f t="shared" si="32"/>
        <v>0</v>
      </c>
      <c r="O98" s="148"/>
      <c r="P98" s="170"/>
    </row>
    <row r="99" spans="1:16" ht="24.75">
      <c r="A99" s="82">
        <v>37215</v>
      </c>
      <c r="B99" s="94" t="s">
        <v>70</v>
      </c>
      <c r="C99" s="109">
        <v>40000</v>
      </c>
      <c r="D99" s="211">
        <f t="shared" si="44"/>
        <v>0</v>
      </c>
      <c r="E99" s="208">
        <f t="shared" si="45"/>
        <v>40000</v>
      </c>
      <c r="F99" s="159">
        <v>40000</v>
      </c>
      <c r="G99" s="159"/>
      <c r="H99" s="162"/>
      <c r="I99" s="162"/>
      <c r="J99" s="162"/>
      <c r="K99" s="159"/>
      <c r="L99" s="148">
        <f t="shared" si="31"/>
        <v>40000</v>
      </c>
      <c r="M99" s="148">
        <f t="shared" si="29"/>
        <v>40000</v>
      </c>
      <c r="N99" s="148">
        <f t="shared" si="32"/>
        <v>0</v>
      </c>
      <c r="O99" s="148"/>
      <c r="P99" s="170"/>
    </row>
    <row r="100" spans="1:16" ht="29.25" customHeight="1">
      <c r="A100" s="278" t="s">
        <v>71</v>
      </c>
      <c r="B100" s="279"/>
      <c r="C100" s="114">
        <f>SUM(C101)</f>
        <v>496685</v>
      </c>
      <c r="D100" s="209">
        <f t="shared" si="44"/>
        <v>-26452.719999999972</v>
      </c>
      <c r="E100" s="207">
        <f t="shared" si="45"/>
        <v>470232.28</v>
      </c>
      <c r="F100" s="36">
        <f aca="true" t="shared" si="49" ref="F100:K100">SUM(F101)</f>
        <v>206600</v>
      </c>
      <c r="G100" s="36">
        <f t="shared" si="49"/>
        <v>0</v>
      </c>
      <c r="H100" s="36">
        <f t="shared" si="49"/>
        <v>10000</v>
      </c>
      <c r="I100" s="36">
        <f t="shared" si="49"/>
        <v>253632.28</v>
      </c>
      <c r="J100" s="36">
        <f t="shared" si="49"/>
        <v>0</v>
      </c>
      <c r="K100" s="36">
        <f t="shared" si="49"/>
        <v>0</v>
      </c>
      <c r="L100" s="148">
        <f t="shared" si="31"/>
        <v>470232.28</v>
      </c>
      <c r="M100" s="148">
        <f t="shared" si="29"/>
        <v>496685</v>
      </c>
      <c r="N100" s="148">
        <f t="shared" si="32"/>
        <v>-26452.719999999972</v>
      </c>
      <c r="O100" s="148"/>
      <c r="P100" s="170"/>
    </row>
    <row r="101" spans="1:16" ht="29.25" customHeight="1">
      <c r="A101" s="271" t="s">
        <v>72</v>
      </c>
      <c r="B101" s="272"/>
      <c r="C101" s="115">
        <f>SUM(C102+C115+C153+C158)</f>
        <v>496685</v>
      </c>
      <c r="D101" s="209">
        <f t="shared" si="44"/>
        <v>-26452.719999999972</v>
      </c>
      <c r="E101" s="207">
        <f t="shared" si="45"/>
        <v>470232.28</v>
      </c>
      <c r="F101" s="37">
        <f aca="true" t="shared" si="50" ref="F101:K101">SUM(F102+F115+F153+F158)</f>
        <v>206600</v>
      </c>
      <c r="G101" s="37">
        <f t="shared" si="50"/>
        <v>0</v>
      </c>
      <c r="H101" s="37">
        <f t="shared" si="50"/>
        <v>10000</v>
      </c>
      <c r="I101" s="37">
        <f t="shared" si="50"/>
        <v>253632.28</v>
      </c>
      <c r="J101" s="37">
        <f t="shared" si="50"/>
        <v>0</v>
      </c>
      <c r="K101" s="37">
        <f t="shared" si="50"/>
        <v>0</v>
      </c>
      <c r="L101" s="148">
        <f t="shared" si="31"/>
        <v>470232.28</v>
      </c>
      <c r="M101" s="148">
        <f t="shared" si="29"/>
        <v>496685</v>
      </c>
      <c r="N101" s="148">
        <f t="shared" si="32"/>
        <v>-26452.719999999972</v>
      </c>
      <c r="O101" s="148"/>
      <c r="P101" s="170"/>
    </row>
    <row r="102" spans="1:16" ht="25.5" customHeight="1">
      <c r="A102" s="273" t="s">
        <v>73</v>
      </c>
      <c r="B102" s="274"/>
      <c r="C102" s="116">
        <f>SUM(C103+C106+C109)</f>
        <v>134585</v>
      </c>
      <c r="D102" s="209">
        <f t="shared" si="44"/>
        <v>48047.28</v>
      </c>
      <c r="E102" s="207">
        <f t="shared" si="45"/>
        <v>182632.28</v>
      </c>
      <c r="F102" s="116">
        <f aca="true" t="shared" si="51" ref="F102:K102">SUM(F103+F106+F109)</f>
        <v>37500</v>
      </c>
      <c r="G102" s="116">
        <f t="shared" si="51"/>
        <v>0</v>
      </c>
      <c r="H102" s="116">
        <f t="shared" si="51"/>
        <v>0</v>
      </c>
      <c r="I102" s="116">
        <f t="shared" si="51"/>
        <v>145132.28</v>
      </c>
      <c r="J102" s="116">
        <f t="shared" si="51"/>
        <v>0</v>
      </c>
      <c r="K102" s="116">
        <f t="shared" si="51"/>
        <v>0</v>
      </c>
      <c r="L102" s="148">
        <f t="shared" si="31"/>
        <v>182632.28</v>
      </c>
      <c r="M102" s="148">
        <f t="shared" si="29"/>
        <v>134585</v>
      </c>
      <c r="N102" s="148">
        <f t="shared" si="32"/>
        <v>48047.28</v>
      </c>
      <c r="O102" s="148"/>
      <c r="P102" s="170"/>
    </row>
    <row r="103" spans="1:16" ht="25.5" customHeight="1">
      <c r="A103" s="233" t="s">
        <v>74</v>
      </c>
      <c r="B103" s="234"/>
      <c r="C103" s="111">
        <f>SUM(C104)</f>
        <v>2500</v>
      </c>
      <c r="D103" s="209">
        <f t="shared" si="44"/>
        <v>0</v>
      </c>
      <c r="E103" s="207">
        <f t="shared" si="45"/>
        <v>2500</v>
      </c>
      <c r="F103" s="35">
        <f aca="true" t="shared" si="52" ref="F103:K104">SUM(F104)</f>
        <v>2500</v>
      </c>
      <c r="G103" s="35">
        <f t="shared" si="52"/>
        <v>0</v>
      </c>
      <c r="H103" s="35">
        <f t="shared" si="52"/>
        <v>0</v>
      </c>
      <c r="I103" s="35">
        <f t="shared" si="52"/>
        <v>0</v>
      </c>
      <c r="J103" s="35">
        <f t="shared" si="52"/>
        <v>0</v>
      </c>
      <c r="K103" s="35">
        <f t="shared" si="52"/>
        <v>0</v>
      </c>
      <c r="L103" s="148">
        <f t="shared" si="31"/>
        <v>2500</v>
      </c>
      <c r="M103" s="148">
        <f t="shared" si="29"/>
        <v>2500</v>
      </c>
      <c r="N103" s="148">
        <f t="shared" si="32"/>
        <v>0</v>
      </c>
      <c r="O103" s="148"/>
      <c r="P103" s="170"/>
    </row>
    <row r="104" spans="1:16" ht="15">
      <c r="A104" s="44">
        <v>329</v>
      </c>
      <c r="B104" s="60" t="s">
        <v>75</v>
      </c>
      <c r="C104" s="112">
        <f>SUM(C105)</f>
        <v>2500</v>
      </c>
      <c r="D104" s="209">
        <f t="shared" si="44"/>
        <v>0</v>
      </c>
      <c r="E104" s="207">
        <f t="shared" si="45"/>
        <v>2500</v>
      </c>
      <c r="F104" s="45">
        <f t="shared" si="52"/>
        <v>2500</v>
      </c>
      <c r="G104" s="45">
        <f t="shared" si="52"/>
        <v>0</v>
      </c>
      <c r="H104" s="45">
        <f t="shared" si="52"/>
        <v>0</v>
      </c>
      <c r="I104" s="45">
        <f t="shared" si="52"/>
        <v>0</v>
      </c>
      <c r="J104" s="45">
        <f t="shared" si="52"/>
        <v>0</v>
      </c>
      <c r="K104" s="45">
        <f t="shared" si="52"/>
        <v>0</v>
      </c>
      <c r="L104" s="148">
        <f t="shared" si="31"/>
        <v>2500</v>
      </c>
      <c r="M104" s="148">
        <f t="shared" si="29"/>
        <v>2500</v>
      </c>
      <c r="N104" s="148">
        <f t="shared" si="32"/>
        <v>0</v>
      </c>
      <c r="O104" s="148"/>
      <c r="P104" s="170"/>
    </row>
    <row r="105" spans="1:16" ht="15">
      <c r="A105" s="9">
        <v>3299904</v>
      </c>
      <c r="B105" s="83" t="s">
        <v>76</v>
      </c>
      <c r="C105" s="109">
        <v>2500</v>
      </c>
      <c r="D105" s="211">
        <f t="shared" si="44"/>
        <v>0</v>
      </c>
      <c r="E105" s="208">
        <f t="shared" si="45"/>
        <v>2500</v>
      </c>
      <c r="F105" s="162">
        <v>2500</v>
      </c>
      <c r="G105" s="162"/>
      <c r="H105" s="162"/>
      <c r="I105" s="162"/>
      <c r="J105" s="162"/>
      <c r="K105" s="159"/>
      <c r="L105" s="148">
        <f t="shared" si="31"/>
        <v>2500</v>
      </c>
      <c r="M105" s="148">
        <f t="shared" si="29"/>
        <v>2500</v>
      </c>
      <c r="N105" s="148">
        <f t="shared" si="32"/>
        <v>0</v>
      </c>
      <c r="O105" s="148"/>
      <c r="P105" s="170"/>
    </row>
    <row r="106" spans="1:16" ht="27" customHeight="1">
      <c r="A106" s="233" t="s">
        <v>400</v>
      </c>
      <c r="B106" s="234"/>
      <c r="C106" s="111">
        <f>SUM(C107)</f>
        <v>35000</v>
      </c>
      <c r="D106" s="209">
        <f t="shared" si="44"/>
        <v>0</v>
      </c>
      <c r="E106" s="207">
        <f t="shared" si="45"/>
        <v>35000</v>
      </c>
      <c r="F106" s="111">
        <f aca="true" t="shared" si="53" ref="F106:K107">SUM(F107)</f>
        <v>35000</v>
      </c>
      <c r="G106" s="111">
        <f t="shared" si="53"/>
        <v>0</v>
      </c>
      <c r="H106" s="111">
        <f t="shared" si="53"/>
        <v>0</v>
      </c>
      <c r="I106" s="111">
        <f t="shared" si="53"/>
        <v>0</v>
      </c>
      <c r="J106" s="111">
        <f t="shared" si="53"/>
        <v>0</v>
      </c>
      <c r="K106" s="35">
        <f t="shared" si="53"/>
        <v>0</v>
      </c>
      <c r="L106" s="148">
        <f t="shared" si="31"/>
        <v>35000</v>
      </c>
      <c r="M106" s="148">
        <f aca="true" t="shared" si="54" ref="M106:M137">C106</f>
        <v>35000</v>
      </c>
      <c r="N106" s="148">
        <f t="shared" si="32"/>
        <v>0</v>
      </c>
      <c r="O106" s="148"/>
      <c r="P106" s="170"/>
    </row>
    <row r="107" spans="1:16" ht="15">
      <c r="A107" s="44">
        <v>381</v>
      </c>
      <c r="B107" s="60" t="s">
        <v>65</v>
      </c>
      <c r="C107" s="112">
        <f>SUM(C108)</f>
        <v>35000</v>
      </c>
      <c r="D107" s="209">
        <f t="shared" si="44"/>
        <v>0</v>
      </c>
      <c r="E107" s="207">
        <f t="shared" si="45"/>
        <v>35000</v>
      </c>
      <c r="F107" s="112">
        <f t="shared" si="53"/>
        <v>35000</v>
      </c>
      <c r="G107" s="112">
        <f t="shared" si="53"/>
        <v>0</v>
      </c>
      <c r="H107" s="112">
        <f t="shared" si="53"/>
        <v>0</v>
      </c>
      <c r="I107" s="112">
        <f t="shared" si="53"/>
        <v>0</v>
      </c>
      <c r="J107" s="112">
        <f t="shared" si="53"/>
        <v>0</v>
      </c>
      <c r="K107" s="45">
        <f t="shared" si="53"/>
        <v>0</v>
      </c>
      <c r="L107" s="148">
        <f t="shared" si="31"/>
        <v>35000</v>
      </c>
      <c r="M107" s="148">
        <f t="shared" si="54"/>
        <v>35000</v>
      </c>
      <c r="N107" s="148">
        <f t="shared" si="32"/>
        <v>0</v>
      </c>
      <c r="O107" s="148"/>
      <c r="P107" s="170"/>
    </row>
    <row r="108" spans="1:16" ht="15">
      <c r="A108" s="9">
        <v>3811401</v>
      </c>
      <c r="B108" s="83" t="s">
        <v>401</v>
      </c>
      <c r="C108" s="109">
        <v>35000</v>
      </c>
      <c r="D108" s="211">
        <f t="shared" si="44"/>
        <v>0</v>
      </c>
      <c r="E108" s="208">
        <f t="shared" si="45"/>
        <v>35000</v>
      </c>
      <c r="F108" s="162">
        <v>35000</v>
      </c>
      <c r="G108" s="162"/>
      <c r="H108" s="162"/>
      <c r="I108" s="162"/>
      <c r="J108" s="162"/>
      <c r="K108" s="159"/>
      <c r="L108" s="148">
        <f t="shared" si="31"/>
        <v>35000</v>
      </c>
      <c r="M108" s="148">
        <f t="shared" si="54"/>
        <v>35000</v>
      </c>
      <c r="N108" s="148">
        <f t="shared" si="32"/>
        <v>0</v>
      </c>
      <c r="O108" s="148"/>
      <c r="P108" s="170"/>
    </row>
    <row r="109" spans="1:16" ht="27.75" customHeight="1">
      <c r="A109" s="233" t="s">
        <v>446</v>
      </c>
      <c r="B109" s="234"/>
      <c r="C109" s="111">
        <f>SUM(C110+C112)</f>
        <v>97085</v>
      </c>
      <c r="D109" s="209">
        <f t="shared" si="44"/>
        <v>48047.28</v>
      </c>
      <c r="E109" s="207">
        <f t="shared" si="45"/>
        <v>145132.28</v>
      </c>
      <c r="F109" s="111">
        <f aca="true" t="shared" si="55" ref="F109:K109">SUM(F110+F112)</f>
        <v>0</v>
      </c>
      <c r="G109" s="111">
        <f t="shared" si="55"/>
        <v>0</v>
      </c>
      <c r="H109" s="111">
        <f t="shared" si="55"/>
        <v>0</v>
      </c>
      <c r="I109" s="111">
        <f t="shared" si="55"/>
        <v>145132.28</v>
      </c>
      <c r="J109" s="111">
        <f t="shared" si="55"/>
        <v>0</v>
      </c>
      <c r="K109" s="111">
        <f t="shared" si="55"/>
        <v>0</v>
      </c>
      <c r="L109" s="148">
        <f aca="true" t="shared" si="56" ref="L109:L114">SUM(F109:K109)</f>
        <v>145132.28</v>
      </c>
      <c r="M109" s="148">
        <f t="shared" si="54"/>
        <v>97085</v>
      </c>
      <c r="N109" s="148">
        <f aca="true" t="shared" si="57" ref="N109:N114">SUM(L109-M109)</f>
        <v>48047.28</v>
      </c>
      <c r="O109" s="148"/>
      <c r="P109" s="170"/>
    </row>
    <row r="110" spans="1:16" ht="15">
      <c r="A110" s="13">
        <v>311</v>
      </c>
      <c r="B110" s="77" t="s">
        <v>8</v>
      </c>
      <c r="C110" s="112">
        <f>SUM(C111)</f>
        <v>82820</v>
      </c>
      <c r="D110" s="209">
        <f t="shared" si="44"/>
        <v>41013</v>
      </c>
      <c r="E110" s="207">
        <f t="shared" si="45"/>
        <v>123833</v>
      </c>
      <c r="F110" s="112">
        <f aca="true" t="shared" si="58" ref="F110:K110">SUM(F111)</f>
        <v>0</v>
      </c>
      <c r="G110" s="112">
        <f t="shared" si="58"/>
        <v>0</v>
      </c>
      <c r="H110" s="112">
        <f t="shared" si="58"/>
        <v>0</v>
      </c>
      <c r="I110" s="112">
        <f t="shared" si="58"/>
        <v>123833</v>
      </c>
      <c r="J110" s="112">
        <f t="shared" si="58"/>
        <v>0</v>
      </c>
      <c r="K110" s="112">
        <f t="shared" si="58"/>
        <v>0</v>
      </c>
      <c r="L110" s="148">
        <f t="shared" si="56"/>
        <v>123833</v>
      </c>
      <c r="M110" s="148">
        <f t="shared" si="54"/>
        <v>82820</v>
      </c>
      <c r="N110" s="148">
        <f t="shared" si="57"/>
        <v>41013</v>
      </c>
      <c r="O110" s="148"/>
      <c r="P110" s="170"/>
    </row>
    <row r="111" spans="1:16" ht="15">
      <c r="A111" s="9">
        <v>31111</v>
      </c>
      <c r="B111" s="83" t="s">
        <v>9</v>
      </c>
      <c r="C111" s="202">
        <v>82820</v>
      </c>
      <c r="D111" s="211">
        <f t="shared" si="44"/>
        <v>41013</v>
      </c>
      <c r="E111" s="208">
        <f t="shared" si="45"/>
        <v>123833</v>
      </c>
      <c r="F111" s="202"/>
      <c r="G111" s="202"/>
      <c r="H111" s="202"/>
      <c r="I111" s="202">
        <v>123833</v>
      </c>
      <c r="J111" s="202"/>
      <c r="K111" s="165"/>
      <c r="L111" s="148">
        <f aca="true" t="shared" si="59" ref="L111:L113">SUM(F111:K111)</f>
        <v>123833</v>
      </c>
      <c r="M111" s="148">
        <f t="shared" si="54"/>
        <v>82820</v>
      </c>
      <c r="N111" s="148">
        <f aca="true" t="shared" si="60" ref="N111:N113">SUM(L111-M111)</f>
        <v>41013</v>
      </c>
      <c r="O111" s="148"/>
      <c r="P111" s="170"/>
    </row>
    <row r="112" spans="1:16" ht="15">
      <c r="A112" s="13">
        <v>313</v>
      </c>
      <c r="B112" s="77" t="s">
        <v>14</v>
      </c>
      <c r="C112" s="112">
        <f>SUM(C113:C114)</f>
        <v>14265</v>
      </c>
      <c r="D112" s="209">
        <f t="shared" si="44"/>
        <v>7034.279999999999</v>
      </c>
      <c r="E112" s="207">
        <f t="shared" si="45"/>
        <v>21299.28</v>
      </c>
      <c r="F112" s="112">
        <f aca="true" t="shared" si="61" ref="F112:K112">SUM(F113:F114)</f>
        <v>0</v>
      </c>
      <c r="G112" s="112">
        <f t="shared" si="61"/>
        <v>0</v>
      </c>
      <c r="H112" s="112">
        <f t="shared" si="61"/>
        <v>0</v>
      </c>
      <c r="I112" s="112">
        <f t="shared" si="61"/>
        <v>21299.28</v>
      </c>
      <c r="J112" s="112">
        <f t="shared" si="61"/>
        <v>0</v>
      </c>
      <c r="K112" s="112">
        <f t="shared" si="61"/>
        <v>0</v>
      </c>
      <c r="L112" s="148">
        <f t="shared" si="59"/>
        <v>21299.28</v>
      </c>
      <c r="M112" s="148">
        <f t="shared" si="54"/>
        <v>14265</v>
      </c>
      <c r="N112" s="148">
        <f t="shared" si="60"/>
        <v>7034.279999999999</v>
      </c>
      <c r="O112" s="148"/>
      <c r="P112" s="170"/>
    </row>
    <row r="113" spans="1:16" ht="15">
      <c r="A113" s="11">
        <v>31321</v>
      </c>
      <c r="B113" s="83" t="s">
        <v>79</v>
      </c>
      <c r="C113" s="202">
        <v>12855</v>
      </c>
      <c r="D113" s="211">
        <f t="shared" si="44"/>
        <v>6339</v>
      </c>
      <c r="E113" s="208">
        <f t="shared" si="45"/>
        <v>19194</v>
      </c>
      <c r="F113" s="202"/>
      <c r="G113" s="202"/>
      <c r="H113" s="202"/>
      <c r="I113" s="202">
        <v>19194</v>
      </c>
      <c r="J113" s="202"/>
      <c r="K113" s="165"/>
      <c r="L113" s="148">
        <f t="shared" si="59"/>
        <v>19194</v>
      </c>
      <c r="M113" s="148">
        <f t="shared" si="54"/>
        <v>12855</v>
      </c>
      <c r="N113" s="148">
        <f t="shared" si="60"/>
        <v>6339</v>
      </c>
      <c r="O113" s="148"/>
      <c r="P113" s="170"/>
    </row>
    <row r="114" spans="1:16" ht="15">
      <c r="A114" s="11">
        <v>31331</v>
      </c>
      <c r="B114" s="83" t="s">
        <v>16</v>
      </c>
      <c r="C114" s="109">
        <v>1410</v>
      </c>
      <c r="D114" s="211">
        <f t="shared" si="44"/>
        <v>695.2800000000002</v>
      </c>
      <c r="E114" s="208">
        <f t="shared" si="45"/>
        <v>2105.28</v>
      </c>
      <c r="F114" s="162"/>
      <c r="G114" s="162"/>
      <c r="H114" s="162"/>
      <c r="I114" s="162">
        <v>2105.28</v>
      </c>
      <c r="J114" s="162"/>
      <c r="K114" s="159"/>
      <c r="L114" s="148">
        <f t="shared" si="56"/>
        <v>2105.28</v>
      </c>
      <c r="M114" s="148">
        <f t="shared" si="54"/>
        <v>1410</v>
      </c>
      <c r="N114" s="148">
        <f t="shared" si="57"/>
        <v>695.2800000000002</v>
      </c>
      <c r="O114" s="148"/>
      <c r="P114" s="170"/>
    </row>
    <row r="115" spans="1:16" ht="30" customHeight="1">
      <c r="A115" s="273" t="s">
        <v>77</v>
      </c>
      <c r="B115" s="274"/>
      <c r="C115" s="116">
        <f>SUM(C116+C144+C147+C150)</f>
        <v>222100</v>
      </c>
      <c r="D115" s="209">
        <f aca="true" t="shared" si="62" ref="D115:D116">SUM(E115-C115)</f>
        <v>-74500</v>
      </c>
      <c r="E115" s="207">
        <f t="shared" si="45"/>
        <v>147600</v>
      </c>
      <c r="F115" s="116">
        <f aca="true" t="shared" si="63" ref="F115:K115">SUM(F116+F144+F147+F150)</f>
        <v>119100</v>
      </c>
      <c r="G115" s="116">
        <f t="shared" si="63"/>
        <v>0</v>
      </c>
      <c r="H115" s="116">
        <f t="shared" si="63"/>
        <v>0</v>
      </c>
      <c r="I115" s="116">
        <f t="shared" si="63"/>
        <v>28500</v>
      </c>
      <c r="J115" s="116">
        <f t="shared" si="63"/>
        <v>0</v>
      </c>
      <c r="K115" s="116">
        <f t="shared" si="63"/>
        <v>0</v>
      </c>
      <c r="L115" s="148">
        <f t="shared" si="31"/>
        <v>147600</v>
      </c>
      <c r="M115" s="148">
        <f t="shared" si="54"/>
        <v>222100</v>
      </c>
      <c r="N115" s="148">
        <f t="shared" si="32"/>
        <v>-74500</v>
      </c>
      <c r="O115" s="148"/>
      <c r="P115" s="170"/>
    </row>
    <row r="116" spans="1:16" ht="26.25" customHeight="1">
      <c r="A116" s="233" t="s">
        <v>78</v>
      </c>
      <c r="B116" s="234"/>
      <c r="C116" s="111">
        <f aca="true" t="shared" si="64" ref="C116:K116">SUM(C117+C119+C121+C124+C127+C133+C138+C141)</f>
        <v>112100</v>
      </c>
      <c r="D116" s="209">
        <f t="shared" si="62"/>
        <v>-9500</v>
      </c>
      <c r="E116" s="207">
        <f t="shared" si="45"/>
        <v>102600</v>
      </c>
      <c r="F116" s="35">
        <f t="shared" si="64"/>
        <v>102600</v>
      </c>
      <c r="G116" s="35">
        <f t="shared" si="64"/>
        <v>0</v>
      </c>
      <c r="H116" s="35">
        <f t="shared" si="64"/>
        <v>0</v>
      </c>
      <c r="I116" s="35">
        <f t="shared" si="64"/>
        <v>0</v>
      </c>
      <c r="J116" s="35">
        <f t="shared" si="64"/>
        <v>0</v>
      </c>
      <c r="K116" s="35">
        <f t="shared" si="64"/>
        <v>0</v>
      </c>
      <c r="L116" s="148">
        <f t="shared" si="31"/>
        <v>102600</v>
      </c>
      <c r="M116" s="148">
        <f t="shared" si="54"/>
        <v>112100</v>
      </c>
      <c r="N116" s="148">
        <f t="shared" si="32"/>
        <v>-9500</v>
      </c>
      <c r="O116" s="148"/>
      <c r="P116" s="170"/>
    </row>
    <row r="117" spans="1:16" ht="29.25" customHeight="1">
      <c r="A117" s="13">
        <v>311</v>
      </c>
      <c r="B117" s="77" t="s">
        <v>8</v>
      </c>
      <c r="C117" s="108">
        <f>SUM(C118)</f>
        <v>68150</v>
      </c>
      <c r="D117" s="209">
        <f>SUM(E117-C117)</f>
        <v>0</v>
      </c>
      <c r="E117" s="207">
        <f t="shared" si="45"/>
        <v>68150</v>
      </c>
      <c r="F117" s="46">
        <f aca="true" t="shared" si="65" ref="F117:K117">SUM(F118)</f>
        <v>68150</v>
      </c>
      <c r="G117" s="46">
        <f t="shared" si="65"/>
        <v>0</v>
      </c>
      <c r="H117" s="46">
        <f t="shared" si="65"/>
        <v>0</v>
      </c>
      <c r="I117" s="46">
        <f t="shared" si="65"/>
        <v>0</v>
      </c>
      <c r="J117" s="46">
        <f t="shared" si="65"/>
        <v>0</v>
      </c>
      <c r="K117" s="46">
        <f t="shared" si="65"/>
        <v>0</v>
      </c>
      <c r="L117" s="148">
        <f t="shared" si="31"/>
        <v>68150</v>
      </c>
      <c r="M117" s="148">
        <f t="shared" si="54"/>
        <v>68150</v>
      </c>
      <c r="N117" s="148">
        <f t="shared" si="32"/>
        <v>0</v>
      </c>
      <c r="O117" s="148"/>
      <c r="P117" s="170"/>
    </row>
    <row r="118" spans="1:16" ht="15">
      <c r="A118" s="9">
        <v>31111</v>
      </c>
      <c r="B118" s="83" t="s">
        <v>9</v>
      </c>
      <c r="C118" s="109">
        <v>68150</v>
      </c>
      <c r="D118" s="213">
        <f>SUM(D119:D119)</f>
        <v>0</v>
      </c>
      <c r="E118" s="208">
        <f t="shared" si="45"/>
        <v>68150</v>
      </c>
      <c r="F118" s="159">
        <v>68150</v>
      </c>
      <c r="G118" s="159"/>
      <c r="H118" s="162"/>
      <c r="I118" s="162"/>
      <c r="J118" s="162"/>
      <c r="K118" s="162"/>
      <c r="L118" s="148">
        <f t="shared" si="31"/>
        <v>68150</v>
      </c>
      <c r="M118" s="148">
        <f t="shared" si="54"/>
        <v>68150</v>
      </c>
      <c r="N118" s="148">
        <f t="shared" si="32"/>
        <v>0</v>
      </c>
      <c r="O118" s="148"/>
      <c r="P118" s="170"/>
    </row>
    <row r="119" spans="1:16" ht="15">
      <c r="A119" s="13">
        <v>312</v>
      </c>
      <c r="B119" s="77" t="s">
        <v>10</v>
      </c>
      <c r="C119" s="117">
        <f aca="true" t="shared" si="66" ref="C119:K119">SUM(C120:C120)</f>
        <v>2900</v>
      </c>
      <c r="D119" s="212">
        <f>SUM(E119-C119)</f>
        <v>0</v>
      </c>
      <c r="E119" s="207">
        <f t="shared" si="45"/>
        <v>2900</v>
      </c>
      <c r="F119" s="3">
        <f t="shared" si="66"/>
        <v>2900</v>
      </c>
      <c r="G119" s="3">
        <f t="shared" si="66"/>
        <v>0</v>
      </c>
      <c r="H119" s="3">
        <f t="shared" si="66"/>
        <v>0</v>
      </c>
      <c r="I119" s="3">
        <f t="shared" si="66"/>
        <v>0</v>
      </c>
      <c r="J119" s="3">
        <f t="shared" si="66"/>
        <v>0</v>
      </c>
      <c r="K119" s="3">
        <f t="shared" si="66"/>
        <v>0</v>
      </c>
      <c r="L119" s="148">
        <f t="shared" si="31"/>
        <v>2900</v>
      </c>
      <c r="M119" s="148">
        <f t="shared" si="54"/>
        <v>2900</v>
      </c>
      <c r="N119" s="148">
        <f t="shared" si="32"/>
        <v>0</v>
      </c>
      <c r="O119" s="148"/>
      <c r="P119" s="170"/>
    </row>
    <row r="120" spans="1:16" ht="15">
      <c r="A120" s="11">
        <v>31219</v>
      </c>
      <c r="B120" s="83" t="s">
        <v>12</v>
      </c>
      <c r="C120" s="118">
        <v>2900</v>
      </c>
      <c r="D120" s="213">
        <f aca="true" t="shared" si="67" ref="D120">SUM(D121:D122)</f>
        <v>0</v>
      </c>
      <c r="E120" s="208">
        <f t="shared" si="45"/>
        <v>2900</v>
      </c>
      <c r="F120" s="163">
        <v>2900</v>
      </c>
      <c r="G120" s="163"/>
      <c r="H120" s="162"/>
      <c r="I120" s="162"/>
      <c r="J120" s="162"/>
      <c r="K120" s="162"/>
      <c r="L120" s="148">
        <f t="shared" si="31"/>
        <v>2900</v>
      </c>
      <c r="M120" s="148">
        <f t="shared" si="54"/>
        <v>2900</v>
      </c>
      <c r="N120" s="148">
        <f t="shared" si="32"/>
        <v>0</v>
      </c>
      <c r="O120" s="148"/>
      <c r="P120" s="170"/>
    </row>
    <row r="121" spans="1:16" ht="15">
      <c r="A121" s="13">
        <v>313</v>
      </c>
      <c r="B121" s="77" t="s">
        <v>14</v>
      </c>
      <c r="C121" s="117">
        <f>SUM(C122:C123)</f>
        <v>11750</v>
      </c>
      <c r="D121" s="209">
        <f>SUM(E121-C121)</f>
        <v>0</v>
      </c>
      <c r="E121" s="207">
        <f t="shared" si="45"/>
        <v>11750</v>
      </c>
      <c r="F121" s="3">
        <f aca="true" t="shared" si="68" ref="F121:K121">SUM(F122:F123)</f>
        <v>11750</v>
      </c>
      <c r="G121" s="3">
        <f t="shared" si="68"/>
        <v>0</v>
      </c>
      <c r="H121" s="3">
        <f t="shared" si="68"/>
        <v>0</v>
      </c>
      <c r="I121" s="3">
        <f t="shared" si="68"/>
        <v>0</v>
      </c>
      <c r="J121" s="3">
        <f t="shared" si="68"/>
        <v>0</v>
      </c>
      <c r="K121" s="3">
        <f t="shared" si="68"/>
        <v>0</v>
      </c>
      <c r="L121" s="148">
        <f t="shared" si="31"/>
        <v>11750</v>
      </c>
      <c r="M121" s="148">
        <f t="shared" si="54"/>
        <v>11750</v>
      </c>
      <c r="N121" s="148">
        <f t="shared" si="32"/>
        <v>0</v>
      </c>
      <c r="O121" s="183"/>
      <c r="P121" s="170"/>
    </row>
    <row r="122" spans="1:16" ht="15">
      <c r="A122" s="11">
        <v>31321</v>
      </c>
      <c r="B122" s="83" t="s">
        <v>79</v>
      </c>
      <c r="C122" s="109">
        <f>11750-C123</f>
        <v>10588</v>
      </c>
      <c r="D122" s="210">
        <f>SUM(E122-C122)</f>
        <v>0</v>
      </c>
      <c r="E122" s="208">
        <f t="shared" si="45"/>
        <v>10588</v>
      </c>
      <c r="F122" s="159">
        <v>10588</v>
      </c>
      <c r="G122" s="159"/>
      <c r="H122" s="162"/>
      <c r="I122" s="162"/>
      <c r="J122" s="162"/>
      <c r="K122" s="162"/>
      <c r="L122" s="148">
        <f t="shared" si="31"/>
        <v>10588</v>
      </c>
      <c r="M122" s="148">
        <f t="shared" si="54"/>
        <v>10588</v>
      </c>
      <c r="N122" s="148">
        <f t="shared" si="32"/>
        <v>0</v>
      </c>
      <c r="O122" s="148"/>
      <c r="P122" s="170"/>
    </row>
    <row r="123" spans="1:16" ht="15">
      <c r="A123" s="11">
        <v>31331</v>
      </c>
      <c r="B123" s="83" t="s">
        <v>16</v>
      </c>
      <c r="C123" s="109">
        <v>1162</v>
      </c>
      <c r="D123" s="209">
        <f>SUM(E123-C123)</f>
        <v>0</v>
      </c>
      <c r="E123" s="208">
        <f t="shared" si="45"/>
        <v>1162</v>
      </c>
      <c r="F123" s="159">
        <v>1162</v>
      </c>
      <c r="G123" s="159"/>
      <c r="H123" s="162"/>
      <c r="I123" s="162"/>
      <c r="J123" s="162"/>
      <c r="K123" s="162"/>
      <c r="L123" s="148">
        <f t="shared" si="31"/>
        <v>1162</v>
      </c>
      <c r="M123" s="148">
        <f t="shared" si="54"/>
        <v>1162</v>
      </c>
      <c r="N123" s="148">
        <f t="shared" si="32"/>
        <v>0</v>
      </c>
      <c r="O123" s="148"/>
      <c r="P123" s="170"/>
    </row>
    <row r="124" spans="1:16" ht="15">
      <c r="A124" s="13">
        <v>321</v>
      </c>
      <c r="B124" s="77" t="s">
        <v>17</v>
      </c>
      <c r="C124" s="117">
        <f>SUM(C125:C126)</f>
        <v>2900</v>
      </c>
      <c r="D124" s="209">
        <f>SUM(E124-C124)</f>
        <v>0</v>
      </c>
      <c r="E124" s="207">
        <f t="shared" si="45"/>
        <v>2900</v>
      </c>
      <c r="F124" s="117">
        <f aca="true" t="shared" si="69" ref="F124:K124">SUM(F125:F126)</f>
        <v>2900</v>
      </c>
      <c r="G124" s="117">
        <f t="shared" si="69"/>
        <v>0</v>
      </c>
      <c r="H124" s="117">
        <f t="shared" si="69"/>
        <v>0</v>
      </c>
      <c r="I124" s="117">
        <f t="shared" si="69"/>
        <v>0</v>
      </c>
      <c r="J124" s="117">
        <f t="shared" si="69"/>
        <v>0</v>
      </c>
      <c r="K124" s="3">
        <f t="shared" si="69"/>
        <v>0</v>
      </c>
      <c r="L124" s="148">
        <f t="shared" si="31"/>
        <v>2900</v>
      </c>
      <c r="M124" s="148">
        <f t="shared" si="54"/>
        <v>2900</v>
      </c>
      <c r="N124" s="148">
        <f t="shared" si="32"/>
        <v>0</v>
      </c>
      <c r="O124" s="148"/>
      <c r="P124" s="170"/>
    </row>
    <row r="125" spans="1:16" ht="15">
      <c r="A125" s="11">
        <v>3211</v>
      </c>
      <c r="B125" s="83" t="s">
        <v>80</v>
      </c>
      <c r="C125" s="109">
        <v>1900</v>
      </c>
      <c r="D125" s="210">
        <f aca="true" t="shared" si="70" ref="D125:D137">SUM(E125-C125)</f>
        <v>0</v>
      </c>
      <c r="E125" s="208">
        <f t="shared" si="45"/>
        <v>1900</v>
      </c>
      <c r="F125" s="159">
        <v>1900</v>
      </c>
      <c r="G125" s="159"/>
      <c r="H125" s="162"/>
      <c r="I125" s="162"/>
      <c r="J125" s="162"/>
      <c r="K125" s="162"/>
      <c r="L125" s="148">
        <f t="shared" si="31"/>
        <v>1900</v>
      </c>
      <c r="M125" s="148">
        <f t="shared" si="54"/>
        <v>1900</v>
      </c>
      <c r="N125" s="148">
        <f t="shared" si="32"/>
        <v>0</v>
      </c>
      <c r="O125" s="148"/>
      <c r="P125" s="170"/>
    </row>
    <row r="126" spans="1:16" ht="15">
      <c r="A126" s="11">
        <v>3213</v>
      </c>
      <c r="B126" s="83" t="s">
        <v>394</v>
      </c>
      <c r="C126" s="109">
        <v>1000</v>
      </c>
      <c r="D126" s="210">
        <f t="shared" si="70"/>
        <v>0</v>
      </c>
      <c r="E126" s="208">
        <f t="shared" si="45"/>
        <v>1000</v>
      </c>
      <c r="F126" s="159">
        <v>1000</v>
      </c>
      <c r="G126" s="159"/>
      <c r="H126" s="162"/>
      <c r="I126" s="162"/>
      <c r="J126" s="162"/>
      <c r="K126" s="162"/>
      <c r="L126" s="148">
        <f t="shared" si="31"/>
        <v>1000</v>
      </c>
      <c r="M126" s="148">
        <f t="shared" si="54"/>
        <v>1000</v>
      </c>
      <c r="N126" s="148">
        <f t="shared" si="32"/>
        <v>0</v>
      </c>
      <c r="O126" s="148"/>
      <c r="P126" s="170"/>
    </row>
    <row r="127" spans="1:16" ht="15">
      <c r="A127" s="13">
        <v>322</v>
      </c>
      <c r="B127" s="76" t="s">
        <v>20</v>
      </c>
      <c r="C127" s="117">
        <f>SUM(C128:C132)</f>
        <v>4100</v>
      </c>
      <c r="D127" s="209">
        <f t="shared" si="70"/>
        <v>0</v>
      </c>
      <c r="E127" s="207">
        <f t="shared" si="45"/>
        <v>4100</v>
      </c>
      <c r="F127" s="3">
        <f aca="true" t="shared" si="71" ref="F127:K127">SUM(F128:F132)</f>
        <v>4100</v>
      </c>
      <c r="G127" s="3">
        <f t="shared" si="71"/>
        <v>0</v>
      </c>
      <c r="H127" s="3">
        <f t="shared" si="71"/>
        <v>0</v>
      </c>
      <c r="I127" s="3">
        <f t="shared" si="71"/>
        <v>0</v>
      </c>
      <c r="J127" s="3">
        <f t="shared" si="71"/>
        <v>0</v>
      </c>
      <c r="K127" s="3">
        <f t="shared" si="71"/>
        <v>0</v>
      </c>
      <c r="L127" s="148">
        <f t="shared" si="31"/>
        <v>4100</v>
      </c>
      <c r="M127" s="148">
        <f t="shared" si="54"/>
        <v>4100</v>
      </c>
      <c r="N127" s="148">
        <f t="shared" si="32"/>
        <v>0</v>
      </c>
      <c r="O127" s="148"/>
      <c r="P127" s="170"/>
    </row>
    <row r="128" spans="1:16" ht="15">
      <c r="A128" s="9">
        <v>32211</v>
      </c>
      <c r="B128" s="78" t="s">
        <v>81</v>
      </c>
      <c r="C128" s="109">
        <v>1000</v>
      </c>
      <c r="D128" s="210">
        <f t="shared" si="70"/>
        <v>0</v>
      </c>
      <c r="E128" s="208">
        <f t="shared" si="45"/>
        <v>1000</v>
      </c>
      <c r="F128" s="109">
        <v>1000</v>
      </c>
      <c r="G128" s="159"/>
      <c r="H128" s="162"/>
      <c r="I128" s="109"/>
      <c r="J128" s="162"/>
      <c r="K128" s="162"/>
      <c r="L128" s="148">
        <f t="shared" si="31"/>
        <v>1000</v>
      </c>
      <c r="M128" s="148">
        <f t="shared" si="54"/>
        <v>1000</v>
      </c>
      <c r="N128" s="148">
        <f t="shared" si="32"/>
        <v>0</v>
      </c>
      <c r="O128" s="148"/>
      <c r="P128" s="170"/>
    </row>
    <row r="129" spans="1:16" ht="15">
      <c r="A129" s="9">
        <v>32231</v>
      </c>
      <c r="B129" s="78" t="s">
        <v>82</v>
      </c>
      <c r="C129" s="109">
        <v>600</v>
      </c>
      <c r="D129" s="210">
        <f t="shared" si="70"/>
        <v>0</v>
      </c>
      <c r="E129" s="208">
        <f t="shared" si="45"/>
        <v>600</v>
      </c>
      <c r="F129" s="109">
        <v>600</v>
      </c>
      <c r="G129" s="159"/>
      <c r="H129" s="159"/>
      <c r="I129" s="159"/>
      <c r="J129" s="162"/>
      <c r="K129" s="162"/>
      <c r="L129" s="148">
        <f t="shared" si="31"/>
        <v>600</v>
      </c>
      <c r="M129" s="148">
        <f t="shared" si="54"/>
        <v>600</v>
      </c>
      <c r="N129" s="148">
        <f t="shared" si="32"/>
        <v>0</v>
      </c>
      <c r="O129" s="148"/>
      <c r="P129" s="170"/>
    </row>
    <row r="130" spans="1:16" ht="15">
      <c r="A130" s="9">
        <v>32233</v>
      </c>
      <c r="B130" s="78" t="s">
        <v>83</v>
      </c>
      <c r="C130" s="109">
        <v>1500</v>
      </c>
      <c r="D130" s="210">
        <f t="shared" si="70"/>
        <v>0</v>
      </c>
      <c r="E130" s="208">
        <f t="shared" si="45"/>
        <v>1500</v>
      </c>
      <c r="F130" s="109">
        <v>1500</v>
      </c>
      <c r="G130" s="109"/>
      <c r="H130" s="109"/>
      <c r="I130" s="109"/>
      <c r="J130" s="162"/>
      <c r="K130" s="162"/>
      <c r="L130" s="148">
        <f t="shared" si="31"/>
        <v>1500</v>
      </c>
      <c r="M130" s="148">
        <f t="shared" si="54"/>
        <v>1500</v>
      </c>
      <c r="N130" s="148">
        <f t="shared" si="32"/>
        <v>0</v>
      </c>
      <c r="O130" s="148"/>
      <c r="P130" s="170"/>
    </row>
    <row r="131" spans="1:16" ht="15">
      <c r="A131" s="9">
        <v>32242</v>
      </c>
      <c r="B131" s="78" t="s">
        <v>84</v>
      </c>
      <c r="C131" s="109">
        <v>0</v>
      </c>
      <c r="D131" s="210">
        <f t="shared" si="70"/>
        <v>0</v>
      </c>
      <c r="E131" s="208">
        <f t="shared" si="45"/>
        <v>0</v>
      </c>
      <c r="F131" s="109">
        <v>0</v>
      </c>
      <c r="G131" s="109"/>
      <c r="H131" s="109"/>
      <c r="I131" s="109"/>
      <c r="J131" s="162"/>
      <c r="K131" s="162"/>
      <c r="L131" s="148">
        <f t="shared" si="31"/>
        <v>0</v>
      </c>
      <c r="M131" s="148">
        <f t="shared" si="54"/>
        <v>0</v>
      </c>
      <c r="N131" s="148">
        <f t="shared" si="32"/>
        <v>0</v>
      </c>
      <c r="O131" s="148"/>
      <c r="P131" s="170"/>
    </row>
    <row r="132" spans="1:16" ht="15">
      <c r="A132" s="9">
        <v>3225101</v>
      </c>
      <c r="B132" s="78" t="s">
        <v>321</v>
      </c>
      <c r="C132" s="109">
        <v>1000</v>
      </c>
      <c r="D132" s="210">
        <f t="shared" si="70"/>
        <v>0</v>
      </c>
      <c r="E132" s="208">
        <f t="shared" si="45"/>
        <v>1000</v>
      </c>
      <c r="F132" s="109">
        <v>1000</v>
      </c>
      <c r="G132" s="109"/>
      <c r="H132" s="109"/>
      <c r="I132" s="109"/>
      <c r="J132" s="162"/>
      <c r="K132" s="162"/>
      <c r="L132" s="148">
        <f t="shared" si="31"/>
        <v>1000</v>
      </c>
      <c r="M132" s="148">
        <f t="shared" si="54"/>
        <v>1000</v>
      </c>
      <c r="N132" s="148">
        <f t="shared" si="32"/>
        <v>0</v>
      </c>
      <c r="O132" s="183"/>
      <c r="P132" s="184"/>
    </row>
    <row r="133" spans="1:16" ht="15">
      <c r="A133" s="13">
        <v>323</v>
      </c>
      <c r="B133" s="76" t="s">
        <v>32</v>
      </c>
      <c r="C133" s="117">
        <f>SUM(C134:C137)</f>
        <v>2800</v>
      </c>
      <c r="D133" s="209">
        <f t="shared" si="70"/>
        <v>0</v>
      </c>
      <c r="E133" s="207">
        <f t="shared" si="45"/>
        <v>2800</v>
      </c>
      <c r="F133" s="3">
        <f>SUM(F134:F137)</f>
        <v>2800</v>
      </c>
      <c r="G133" s="3">
        <f aca="true" t="shared" si="72" ref="G133:K133">SUM(G134:G137)</f>
        <v>0</v>
      </c>
      <c r="H133" s="3">
        <f t="shared" si="72"/>
        <v>0</v>
      </c>
      <c r="I133" s="3">
        <f t="shared" si="72"/>
        <v>0</v>
      </c>
      <c r="J133" s="3">
        <f t="shared" si="72"/>
        <v>0</v>
      </c>
      <c r="K133" s="3">
        <f t="shared" si="72"/>
        <v>0</v>
      </c>
      <c r="L133" s="148">
        <f t="shared" si="31"/>
        <v>2800</v>
      </c>
      <c r="M133" s="148">
        <f t="shared" si="54"/>
        <v>2800</v>
      </c>
      <c r="N133" s="148">
        <f t="shared" si="32"/>
        <v>0</v>
      </c>
      <c r="O133" s="148"/>
      <c r="P133" s="170"/>
    </row>
    <row r="134" spans="1:16" ht="15">
      <c r="A134" s="9">
        <v>32311</v>
      </c>
      <c r="B134" s="78" t="s">
        <v>33</v>
      </c>
      <c r="C134" s="109">
        <v>500</v>
      </c>
      <c r="D134" s="210">
        <f t="shared" si="70"/>
        <v>0</v>
      </c>
      <c r="E134" s="208">
        <f t="shared" si="45"/>
        <v>500</v>
      </c>
      <c r="F134" s="109">
        <v>500</v>
      </c>
      <c r="G134" s="159"/>
      <c r="H134" s="162"/>
      <c r="I134" s="162"/>
      <c r="J134" s="162"/>
      <c r="K134" s="162"/>
      <c r="L134" s="148">
        <f t="shared" si="31"/>
        <v>500</v>
      </c>
      <c r="M134" s="148">
        <f t="shared" si="54"/>
        <v>500</v>
      </c>
      <c r="N134" s="148">
        <f t="shared" si="32"/>
        <v>0</v>
      </c>
      <c r="O134" s="148"/>
      <c r="P134" s="170"/>
    </row>
    <row r="135" spans="1:16" ht="15">
      <c r="A135" s="9">
        <v>32322</v>
      </c>
      <c r="B135" s="78" t="s">
        <v>85</v>
      </c>
      <c r="C135" s="109">
        <v>1000</v>
      </c>
      <c r="D135" s="210">
        <f t="shared" si="70"/>
        <v>0</v>
      </c>
      <c r="E135" s="208">
        <f t="shared" si="45"/>
        <v>1000</v>
      </c>
      <c r="F135" s="109">
        <v>1000</v>
      </c>
      <c r="G135" s="159"/>
      <c r="H135" s="162"/>
      <c r="I135" s="162"/>
      <c r="J135" s="162"/>
      <c r="K135" s="162"/>
      <c r="L135" s="148">
        <f t="shared" si="31"/>
        <v>1000</v>
      </c>
      <c r="M135" s="148">
        <f t="shared" si="54"/>
        <v>1000</v>
      </c>
      <c r="N135" s="148">
        <f t="shared" si="32"/>
        <v>0</v>
      </c>
      <c r="O135" s="148"/>
      <c r="P135" s="170"/>
    </row>
    <row r="136" spans="1:16" ht="15">
      <c r="A136" s="9">
        <v>32332</v>
      </c>
      <c r="B136" s="78" t="s">
        <v>86</v>
      </c>
      <c r="C136" s="109">
        <v>1300</v>
      </c>
      <c r="D136" s="210">
        <f t="shared" si="70"/>
        <v>0</v>
      </c>
      <c r="E136" s="208">
        <f t="shared" si="45"/>
        <v>1300</v>
      </c>
      <c r="F136" s="109">
        <v>1300</v>
      </c>
      <c r="G136" s="159"/>
      <c r="H136" s="162"/>
      <c r="I136" s="162"/>
      <c r="J136" s="162"/>
      <c r="K136" s="162"/>
      <c r="L136" s="148">
        <f t="shared" si="31"/>
        <v>1300</v>
      </c>
      <c r="M136" s="148">
        <f t="shared" si="54"/>
        <v>1300</v>
      </c>
      <c r="N136" s="148">
        <f t="shared" si="32"/>
        <v>0</v>
      </c>
      <c r="O136" s="148"/>
      <c r="P136" s="170"/>
    </row>
    <row r="137" spans="1:16" ht="15">
      <c r="A137" s="9">
        <v>32391</v>
      </c>
      <c r="B137" s="78" t="s">
        <v>387</v>
      </c>
      <c r="C137" s="109">
        <v>0</v>
      </c>
      <c r="D137" s="210">
        <f t="shared" si="70"/>
        <v>0</v>
      </c>
      <c r="E137" s="208">
        <f t="shared" si="45"/>
        <v>0</v>
      </c>
      <c r="F137" s="109"/>
      <c r="G137" s="159"/>
      <c r="H137" s="162"/>
      <c r="I137" s="162"/>
      <c r="J137" s="162"/>
      <c r="K137" s="162"/>
      <c r="L137" s="148">
        <f t="shared" si="31"/>
        <v>0</v>
      </c>
      <c r="M137" s="148">
        <f t="shared" si="54"/>
        <v>0</v>
      </c>
      <c r="N137" s="148">
        <f t="shared" si="32"/>
        <v>0</v>
      </c>
      <c r="O137" s="148"/>
      <c r="P137" s="170"/>
    </row>
    <row r="138" spans="1:16" ht="15">
      <c r="A138" s="13">
        <v>329</v>
      </c>
      <c r="B138" s="76" t="s">
        <v>43</v>
      </c>
      <c r="C138" s="117">
        <f>SUM(C139:C140)</f>
        <v>18500</v>
      </c>
      <c r="D138" s="209">
        <f>SUM(E138-C138)</f>
        <v>-9500</v>
      </c>
      <c r="E138" s="207">
        <f t="shared" si="45"/>
        <v>9000</v>
      </c>
      <c r="F138" s="3">
        <f aca="true" t="shared" si="73" ref="F138:K138">SUM(F139:F140)</f>
        <v>9000</v>
      </c>
      <c r="G138" s="3">
        <f t="shared" si="73"/>
        <v>0</v>
      </c>
      <c r="H138" s="3">
        <f t="shared" si="73"/>
        <v>0</v>
      </c>
      <c r="I138" s="3">
        <f t="shared" si="73"/>
        <v>0</v>
      </c>
      <c r="J138" s="3">
        <f t="shared" si="73"/>
        <v>0</v>
      </c>
      <c r="K138" s="3">
        <f t="shared" si="73"/>
        <v>0</v>
      </c>
      <c r="L138" s="148">
        <f t="shared" si="31"/>
        <v>9000</v>
      </c>
      <c r="M138" s="148">
        <f aca="true" t="shared" si="74" ref="M138:M156">C138</f>
        <v>18500</v>
      </c>
      <c r="N138" s="148">
        <f t="shared" si="32"/>
        <v>-9500</v>
      </c>
      <c r="O138" s="148"/>
      <c r="P138" s="170"/>
    </row>
    <row r="139" spans="1:16" ht="15">
      <c r="A139" s="9">
        <v>3299905</v>
      </c>
      <c r="B139" s="78" t="s">
        <v>40</v>
      </c>
      <c r="C139" s="109">
        <v>6000</v>
      </c>
      <c r="D139" s="209">
        <f>SUM(E139-C139)</f>
        <v>0</v>
      </c>
      <c r="E139" s="208">
        <f t="shared" si="45"/>
        <v>6000</v>
      </c>
      <c r="F139" s="159">
        <v>6000</v>
      </c>
      <c r="G139" s="159"/>
      <c r="H139" s="162"/>
      <c r="I139" s="162"/>
      <c r="J139" s="162"/>
      <c r="K139" s="162"/>
      <c r="L139" s="148">
        <f t="shared" si="31"/>
        <v>6000</v>
      </c>
      <c r="M139" s="148">
        <f t="shared" si="74"/>
        <v>6000</v>
      </c>
      <c r="N139" s="148">
        <f t="shared" si="32"/>
        <v>0</v>
      </c>
      <c r="O139" s="148"/>
      <c r="P139" s="170"/>
    </row>
    <row r="140" spans="1:16" ht="24.75">
      <c r="A140" s="9">
        <v>3299912</v>
      </c>
      <c r="B140" s="100" t="s">
        <v>87</v>
      </c>
      <c r="C140" s="109">
        <v>12500</v>
      </c>
      <c r="D140" s="211">
        <f aca="true" t="shared" si="75" ref="D140:D143">SUM(E140-C140)</f>
        <v>-9500</v>
      </c>
      <c r="E140" s="208">
        <f t="shared" si="45"/>
        <v>3000</v>
      </c>
      <c r="F140" s="159">
        <v>3000</v>
      </c>
      <c r="G140" s="159"/>
      <c r="H140" s="162"/>
      <c r="I140" s="162">
        <v>0</v>
      </c>
      <c r="J140" s="162"/>
      <c r="K140" s="162"/>
      <c r="L140" s="148">
        <f t="shared" si="31"/>
        <v>3000</v>
      </c>
      <c r="M140" s="148">
        <f t="shared" si="74"/>
        <v>12500</v>
      </c>
      <c r="N140" s="148">
        <f t="shared" si="32"/>
        <v>-9500</v>
      </c>
      <c r="O140" s="148"/>
      <c r="P140" s="170"/>
    </row>
    <row r="141" spans="1:16" ht="15">
      <c r="A141" s="13">
        <v>343</v>
      </c>
      <c r="B141" s="76" t="s">
        <v>88</v>
      </c>
      <c r="C141" s="117">
        <f>SUM(C142:C143)</f>
        <v>1000</v>
      </c>
      <c r="D141" s="209">
        <f t="shared" si="75"/>
        <v>0</v>
      </c>
      <c r="E141" s="207">
        <f t="shared" si="45"/>
        <v>1000</v>
      </c>
      <c r="F141" s="3">
        <f aca="true" t="shared" si="76" ref="F141:K141">SUM(F142:F143)</f>
        <v>1000</v>
      </c>
      <c r="G141" s="3">
        <f t="shared" si="76"/>
        <v>0</v>
      </c>
      <c r="H141" s="3">
        <f t="shared" si="76"/>
        <v>0</v>
      </c>
      <c r="I141" s="3">
        <f t="shared" si="76"/>
        <v>0</v>
      </c>
      <c r="J141" s="3">
        <f t="shared" si="76"/>
        <v>0</v>
      </c>
      <c r="K141" s="3">
        <f t="shared" si="76"/>
        <v>0</v>
      </c>
      <c r="L141" s="148">
        <f t="shared" si="31"/>
        <v>1000</v>
      </c>
      <c r="M141" s="148">
        <f t="shared" si="74"/>
        <v>1000</v>
      </c>
      <c r="N141" s="148">
        <f t="shared" si="32"/>
        <v>0</v>
      </c>
      <c r="O141" s="148"/>
      <c r="P141" s="170"/>
    </row>
    <row r="142" spans="1:16" ht="24.75">
      <c r="A142" s="82">
        <v>34311</v>
      </c>
      <c r="B142" s="100" t="s">
        <v>89</v>
      </c>
      <c r="C142" s="110">
        <v>1000</v>
      </c>
      <c r="D142" s="211">
        <f t="shared" si="75"/>
        <v>0</v>
      </c>
      <c r="E142" s="208">
        <f t="shared" si="45"/>
        <v>1000</v>
      </c>
      <c r="F142" s="110">
        <v>1000</v>
      </c>
      <c r="G142" s="160"/>
      <c r="H142" s="162"/>
      <c r="I142" s="162"/>
      <c r="J142" s="162"/>
      <c r="K142" s="162"/>
      <c r="L142" s="148">
        <f t="shared" si="31"/>
        <v>1000</v>
      </c>
      <c r="M142" s="148">
        <f t="shared" si="74"/>
        <v>1000</v>
      </c>
      <c r="N142" s="148">
        <f t="shared" si="32"/>
        <v>0</v>
      </c>
      <c r="O142" s="148"/>
      <c r="P142" s="170"/>
    </row>
    <row r="143" spans="1:16" ht="15">
      <c r="A143" s="9">
        <v>34333</v>
      </c>
      <c r="B143" s="78" t="s">
        <v>90</v>
      </c>
      <c r="C143" s="118">
        <v>0</v>
      </c>
      <c r="D143" s="211">
        <f t="shared" si="75"/>
        <v>0</v>
      </c>
      <c r="E143" s="208">
        <f t="shared" si="45"/>
        <v>0</v>
      </c>
      <c r="F143" s="118"/>
      <c r="G143" s="163"/>
      <c r="H143" s="162"/>
      <c r="I143" s="162"/>
      <c r="J143" s="162"/>
      <c r="K143" s="162"/>
      <c r="L143" s="148">
        <f t="shared" si="31"/>
        <v>0</v>
      </c>
      <c r="M143" s="148">
        <f t="shared" si="74"/>
        <v>0</v>
      </c>
      <c r="N143" s="148">
        <f t="shared" si="32"/>
        <v>0</v>
      </c>
      <c r="O143" s="148"/>
      <c r="P143" s="170"/>
    </row>
    <row r="144" spans="1:16" ht="26.25" customHeight="1">
      <c r="A144" s="282" t="s">
        <v>91</v>
      </c>
      <c r="B144" s="234"/>
      <c r="C144" s="119">
        <f>SUM(C145)</f>
        <v>47000</v>
      </c>
      <c r="D144" s="209">
        <f aca="true" t="shared" si="77" ref="D144:D147">SUM(E144-C144)</f>
        <v>-27000</v>
      </c>
      <c r="E144" s="207">
        <f t="shared" si="45"/>
        <v>20000</v>
      </c>
      <c r="F144" s="39">
        <f aca="true" t="shared" si="78" ref="F144:K144">SUM(F145)</f>
        <v>6500</v>
      </c>
      <c r="G144" s="39">
        <f t="shared" si="78"/>
        <v>0</v>
      </c>
      <c r="H144" s="39">
        <f t="shared" si="78"/>
        <v>0</v>
      </c>
      <c r="I144" s="39">
        <f t="shared" si="78"/>
        <v>13500</v>
      </c>
      <c r="J144" s="39">
        <f t="shared" si="78"/>
        <v>0</v>
      </c>
      <c r="K144" s="39">
        <f t="shared" si="78"/>
        <v>0</v>
      </c>
      <c r="L144" s="148">
        <f t="shared" si="31"/>
        <v>20000</v>
      </c>
      <c r="M144" s="148">
        <f t="shared" si="74"/>
        <v>47000</v>
      </c>
      <c r="N144" s="148">
        <f t="shared" si="32"/>
        <v>-27000</v>
      </c>
      <c r="O144" s="148"/>
      <c r="P144" s="170"/>
    </row>
    <row r="145" spans="1:16" ht="24" customHeight="1">
      <c r="A145" s="13">
        <v>422</v>
      </c>
      <c r="B145" s="76" t="s">
        <v>51</v>
      </c>
      <c r="C145" s="117">
        <f>SUM(C146)</f>
        <v>47000</v>
      </c>
      <c r="D145" s="209">
        <f t="shared" si="77"/>
        <v>-27000</v>
      </c>
      <c r="E145" s="207">
        <f aca="true" t="shared" si="79" ref="E145:E208">SUM(F145:K145)</f>
        <v>20000</v>
      </c>
      <c r="F145" s="3">
        <f aca="true" t="shared" si="80" ref="F145:K145">SUM(F146)</f>
        <v>6500</v>
      </c>
      <c r="G145" s="3">
        <f t="shared" si="80"/>
        <v>0</v>
      </c>
      <c r="H145" s="3">
        <f t="shared" si="80"/>
        <v>0</v>
      </c>
      <c r="I145" s="3">
        <f t="shared" si="80"/>
        <v>13500</v>
      </c>
      <c r="J145" s="3">
        <f t="shared" si="80"/>
        <v>0</v>
      </c>
      <c r="K145" s="3">
        <f t="shared" si="80"/>
        <v>0</v>
      </c>
      <c r="L145" s="148">
        <f t="shared" si="31"/>
        <v>20000</v>
      </c>
      <c r="M145" s="148">
        <f t="shared" si="74"/>
        <v>47000</v>
      </c>
      <c r="N145" s="148">
        <f t="shared" si="32"/>
        <v>-27000</v>
      </c>
      <c r="O145" s="148"/>
      <c r="P145" s="170"/>
    </row>
    <row r="146" spans="1:16" ht="15">
      <c r="A146" s="9">
        <v>42219</v>
      </c>
      <c r="B146" s="78" t="s">
        <v>268</v>
      </c>
      <c r="C146" s="109">
        <v>47000</v>
      </c>
      <c r="D146" s="211">
        <f t="shared" si="77"/>
        <v>-27000</v>
      </c>
      <c r="E146" s="208">
        <f t="shared" si="79"/>
        <v>20000</v>
      </c>
      <c r="F146" s="162">
        <v>6500</v>
      </c>
      <c r="G146" s="162"/>
      <c r="H146" s="162"/>
      <c r="I146" s="162">
        <v>13500</v>
      </c>
      <c r="J146" s="162"/>
      <c r="K146" s="162"/>
      <c r="L146" s="148">
        <f aca="true" t="shared" si="81" ref="L146:L213">SUM(F146:K146)</f>
        <v>20000</v>
      </c>
      <c r="M146" s="148">
        <f t="shared" si="74"/>
        <v>47000</v>
      </c>
      <c r="N146" s="148">
        <f aca="true" t="shared" si="82" ref="N146:N210">SUM(L146-M146)</f>
        <v>-27000</v>
      </c>
      <c r="O146" s="148"/>
      <c r="P146" s="170"/>
    </row>
    <row r="147" spans="1:16" ht="15">
      <c r="A147" s="6" t="s">
        <v>92</v>
      </c>
      <c r="B147" s="63"/>
      <c r="C147" s="119">
        <f>SUM(C148)</f>
        <v>45000</v>
      </c>
      <c r="D147" s="210">
        <f t="shared" si="77"/>
        <v>-20000</v>
      </c>
      <c r="E147" s="208">
        <f t="shared" si="79"/>
        <v>25000</v>
      </c>
      <c r="F147" s="39">
        <f aca="true" t="shared" si="83" ref="F147:K147">SUM(F148)</f>
        <v>10000</v>
      </c>
      <c r="G147" s="39">
        <f t="shared" si="83"/>
        <v>0</v>
      </c>
      <c r="H147" s="39">
        <f t="shared" si="83"/>
        <v>0</v>
      </c>
      <c r="I147" s="39">
        <f t="shared" si="83"/>
        <v>15000</v>
      </c>
      <c r="J147" s="39">
        <f t="shared" si="83"/>
        <v>0</v>
      </c>
      <c r="K147" s="39">
        <f t="shared" si="83"/>
        <v>0</v>
      </c>
      <c r="L147" s="148">
        <f t="shared" si="81"/>
        <v>25000</v>
      </c>
      <c r="M147" s="148">
        <f t="shared" si="74"/>
        <v>45000</v>
      </c>
      <c r="N147" s="148">
        <f t="shared" si="82"/>
        <v>-20000</v>
      </c>
      <c r="O147" s="148"/>
      <c r="P147" s="170"/>
    </row>
    <row r="148" spans="1:16" ht="24.75">
      <c r="A148" s="13">
        <v>424</v>
      </c>
      <c r="B148" s="101" t="s">
        <v>93</v>
      </c>
      <c r="C148" s="117">
        <f>SUM(C149)</f>
        <v>45000</v>
      </c>
      <c r="D148" s="209">
        <f aca="true" t="shared" si="84" ref="D148:D157">SUM(E148-C148)</f>
        <v>-20000</v>
      </c>
      <c r="E148" s="208">
        <f t="shared" si="79"/>
        <v>25000</v>
      </c>
      <c r="F148" s="3">
        <f aca="true" t="shared" si="85" ref="F148:K148">SUM(F149)</f>
        <v>10000</v>
      </c>
      <c r="G148" s="3">
        <f t="shared" si="85"/>
        <v>0</v>
      </c>
      <c r="H148" s="3">
        <f t="shared" si="85"/>
        <v>0</v>
      </c>
      <c r="I148" s="3">
        <f t="shared" si="85"/>
        <v>15000</v>
      </c>
      <c r="J148" s="3">
        <f t="shared" si="85"/>
        <v>0</v>
      </c>
      <c r="K148" s="3">
        <f t="shared" si="85"/>
        <v>0</v>
      </c>
      <c r="L148" s="148">
        <f t="shared" si="81"/>
        <v>25000</v>
      </c>
      <c r="M148" s="148">
        <f t="shared" si="74"/>
        <v>45000</v>
      </c>
      <c r="N148" s="148">
        <f t="shared" si="82"/>
        <v>-20000</v>
      </c>
      <c r="O148" s="148"/>
      <c r="P148" s="170"/>
    </row>
    <row r="149" spans="1:16" ht="15">
      <c r="A149" s="82">
        <v>42411</v>
      </c>
      <c r="B149" s="78" t="s">
        <v>94</v>
      </c>
      <c r="C149" s="110">
        <v>45000</v>
      </c>
      <c r="D149" s="209">
        <f t="shared" si="84"/>
        <v>-20000</v>
      </c>
      <c r="E149" s="208">
        <f t="shared" si="79"/>
        <v>25000</v>
      </c>
      <c r="F149" s="162">
        <v>10000</v>
      </c>
      <c r="G149" s="162"/>
      <c r="H149" s="162"/>
      <c r="I149" s="162">
        <v>15000</v>
      </c>
      <c r="J149" s="162"/>
      <c r="K149" s="162"/>
      <c r="L149" s="148">
        <f t="shared" si="81"/>
        <v>25000</v>
      </c>
      <c r="M149" s="148">
        <f t="shared" si="74"/>
        <v>45000</v>
      </c>
      <c r="N149" s="148">
        <f t="shared" si="82"/>
        <v>-20000</v>
      </c>
      <c r="O149" s="148"/>
      <c r="P149" s="170"/>
    </row>
    <row r="150" spans="1:16" ht="15">
      <c r="A150" s="6" t="s">
        <v>403</v>
      </c>
      <c r="B150" s="63"/>
      <c r="C150" s="119">
        <f>SUM(C151)</f>
        <v>18000</v>
      </c>
      <c r="D150" s="209">
        <f t="shared" si="84"/>
        <v>-18000</v>
      </c>
      <c r="E150" s="207">
        <f t="shared" si="79"/>
        <v>0</v>
      </c>
      <c r="F150" s="119">
        <f aca="true" t="shared" si="86" ref="F150:K151">SUM(F151)</f>
        <v>0</v>
      </c>
      <c r="G150" s="119">
        <f t="shared" si="86"/>
        <v>0</v>
      </c>
      <c r="H150" s="119">
        <f t="shared" si="86"/>
        <v>0</v>
      </c>
      <c r="I150" s="119">
        <f t="shared" si="86"/>
        <v>0</v>
      </c>
      <c r="J150" s="119">
        <f t="shared" si="86"/>
        <v>0</v>
      </c>
      <c r="K150" s="39">
        <f t="shared" si="86"/>
        <v>0</v>
      </c>
      <c r="L150" s="148">
        <f t="shared" si="81"/>
        <v>0</v>
      </c>
      <c r="M150" s="148">
        <f t="shared" si="74"/>
        <v>18000</v>
      </c>
      <c r="N150" s="148">
        <f t="shared" si="82"/>
        <v>-18000</v>
      </c>
      <c r="O150" s="148"/>
      <c r="P150" s="170"/>
    </row>
    <row r="151" spans="1:16" ht="15">
      <c r="A151" s="13">
        <v>426</v>
      </c>
      <c r="B151" s="101" t="s">
        <v>404</v>
      </c>
      <c r="C151" s="117">
        <f>SUM(C152)</f>
        <v>18000</v>
      </c>
      <c r="D151" s="209">
        <f t="shared" si="84"/>
        <v>-18000</v>
      </c>
      <c r="E151" s="208">
        <f t="shared" si="79"/>
        <v>0</v>
      </c>
      <c r="F151" s="117">
        <f t="shared" si="86"/>
        <v>0</v>
      </c>
      <c r="G151" s="117">
        <f t="shared" si="86"/>
        <v>0</v>
      </c>
      <c r="H151" s="117">
        <f t="shared" si="86"/>
        <v>0</v>
      </c>
      <c r="I151" s="117">
        <f t="shared" si="86"/>
        <v>0</v>
      </c>
      <c r="J151" s="117">
        <f t="shared" si="86"/>
        <v>0</v>
      </c>
      <c r="K151" s="3">
        <f t="shared" si="86"/>
        <v>0</v>
      </c>
      <c r="L151" s="148">
        <f t="shared" si="81"/>
        <v>0</v>
      </c>
      <c r="M151" s="148">
        <f t="shared" si="74"/>
        <v>18000</v>
      </c>
      <c r="N151" s="148">
        <f t="shared" si="82"/>
        <v>-18000</v>
      </c>
      <c r="O151" s="148"/>
      <c r="P151" s="170"/>
    </row>
    <row r="152" spans="1:16" ht="15">
      <c r="A152" s="82">
        <v>42621</v>
      </c>
      <c r="B152" s="78" t="s">
        <v>405</v>
      </c>
      <c r="C152" s="110">
        <v>18000</v>
      </c>
      <c r="D152" s="211">
        <f t="shared" si="84"/>
        <v>-18000</v>
      </c>
      <c r="E152" s="208">
        <f t="shared" si="79"/>
        <v>0</v>
      </c>
      <c r="F152" s="162">
        <v>0</v>
      </c>
      <c r="G152" s="162"/>
      <c r="H152" s="162"/>
      <c r="I152" s="162">
        <v>0</v>
      </c>
      <c r="J152" s="162"/>
      <c r="K152" s="162"/>
      <c r="L152" s="148">
        <f t="shared" si="81"/>
        <v>0</v>
      </c>
      <c r="M152" s="148">
        <f t="shared" si="74"/>
        <v>18000</v>
      </c>
      <c r="N152" s="148">
        <f t="shared" si="82"/>
        <v>-18000</v>
      </c>
      <c r="O152" s="148"/>
      <c r="P152" s="170"/>
    </row>
    <row r="153" spans="1:16" ht="15">
      <c r="A153" s="29" t="s">
        <v>95</v>
      </c>
      <c r="B153" s="64"/>
      <c r="C153" s="120">
        <f>SUM(C154)</f>
        <v>50000</v>
      </c>
      <c r="D153" s="211">
        <f t="shared" si="84"/>
        <v>0</v>
      </c>
      <c r="E153" s="207">
        <f t="shared" si="79"/>
        <v>50000</v>
      </c>
      <c r="F153" s="40">
        <f aca="true" t="shared" si="87" ref="F153:K153">SUM(F154)</f>
        <v>50000</v>
      </c>
      <c r="G153" s="40">
        <f t="shared" si="87"/>
        <v>0</v>
      </c>
      <c r="H153" s="40">
        <f t="shared" si="87"/>
        <v>0</v>
      </c>
      <c r="I153" s="40">
        <f t="shared" si="87"/>
        <v>0</v>
      </c>
      <c r="J153" s="40">
        <f t="shared" si="87"/>
        <v>0</v>
      </c>
      <c r="K153" s="40">
        <f t="shared" si="87"/>
        <v>0</v>
      </c>
      <c r="L153" s="148">
        <f t="shared" si="81"/>
        <v>50000</v>
      </c>
      <c r="M153" s="148">
        <f t="shared" si="74"/>
        <v>50000</v>
      </c>
      <c r="N153" s="148">
        <f t="shared" si="82"/>
        <v>0</v>
      </c>
      <c r="O153" s="148"/>
      <c r="P153" s="170"/>
    </row>
    <row r="154" spans="1:16" ht="28.5" customHeight="1">
      <c r="A154" s="233" t="s">
        <v>96</v>
      </c>
      <c r="B154" s="234"/>
      <c r="C154" s="119">
        <f>SUM(C155)</f>
        <v>50000</v>
      </c>
      <c r="D154" s="211">
        <f t="shared" si="84"/>
        <v>0</v>
      </c>
      <c r="E154" s="207">
        <f t="shared" si="79"/>
        <v>50000</v>
      </c>
      <c r="F154" s="39">
        <f aca="true" t="shared" si="88" ref="F154:K154">SUM(F155)</f>
        <v>50000</v>
      </c>
      <c r="G154" s="39">
        <f t="shared" si="88"/>
        <v>0</v>
      </c>
      <c r="H154" s="39">
        <f t="shared" si="88"/>
        <v>0</v>
      </c>
      <c r="I154" s="39">
        <f t="shared" si="88"/>
        <v>0</v>
      </c>
      <c r="J154" s="39">
        <f t="shared" si="88"/>
        <v>0</v>
      </c>
      <c r="K154" s="39">
        <f t="shared" si="88"/>
        <v>0</v>
      </c>
      <c r="L154" s="148">
        <f t="shared" si="81"/>
        <v>50000</v>
      </c>
      <c r="M154" s="148">
        <f t="shared" si="74"/>
        <v>50000</v>
      </c>
      <c r="N154" s="148">
        <f t="shared" si="82"/>
        <v>0</v>
      </c>
      <c r="O154" s="148"/>
      <c r="P154" s="170"/>
    </row>
    <row r="155" spans="1:16" ht="23.25" customHeight="1">
      <c r="A155" s="13">
        <v>382</v>
      </c>
      <c r="B155" s="76" t="s">
        <v>67</v>
      </c>
      <c r="C155" s="117">
        <f>SUM(C156:C157)</f>
        <v>50000</v>
      </c>
      <c r="D155" s="211">
        <f t="shared" si="84"/>
        <v>0</v>
      </c>
      <c r="E155" s="215">
        <f t="shared" si="79"/>
        <v>50000</v>
      </c>
      <c r="F155" s="3">
        <f>SUM(F156:F157)</f>
        <v>50000</v>
      </c>
      <c r="G155" s="3">
        <f aca="true" t="shared" si="89" ref="G155:K155">SUM(G156:G157)</f>
        <v>0</v>
      </c>
      <c r="H155" s="3">
        <f t="shared" si="89"/>
        <v>0</v>
      </c>
      <c r="I155" s="3">
        <f t="shared" si="89"/>
        <v>0</v>
      </c>
      <c r="J155" s="3">
        <f t="shared" si="89"/>
        <v>0</v>
      </c>
      <c r="K155" s="3">
        <f t="shared" si="89"/>
        <v>0</v>
      </c>
      <c r="L155" s="148">
        <f t="shared" si="81"/>
        <v>50000</v>
      </c>
      <c r="M155" s="148">
        <f t="shared" si="74"/>
        <v>50000</v>
      </c>
      <c r="N155" s="148">
        <f t="shared" si="82"/>
        <v>0</v>
      </c>
      <c r="O155" s="148"/>
      <c r="P155" s="170"/>
    </row>
    <row r="156" spans="1:16" ht="15">
      <c r="A156" s="82">
        <v>382121</v>
      </c>
      <c r="B156" s="78" t="s">
        <v>97</v>
      </c>
      <c r="C156" s="121">
        <v>40000</v>
      </c>
      <c r="D156" s="211">
        <f t="shared" si="84"/>
        <v>0</v>
      </c>
      <c r="E156" s="208">
        <f t="shared" si="79"/>
        <v>40000</v>
      </c>
      <c r="F156" s="164">
        <v>40000</v>
      </c>
      <c r="G156" s="164"/>
      <c r="H156" s="162"/>
      <c r="I156" s="162"/>
      <c r="J156" s="162"/>
      <c r="K156" s="162"/>
      <c r="L156" s="148">
        <f t="shared" si="81"/>
        <v>40000</v>
      </c>
      <c r="M156" s="148">
        <f t="shared" si="74"/>
        <v>40000</v>
      </c>
      <c r="N156" s="148">
        <f t="shared" si="82"/>
        <v>0</v>
      </c>
      <c r="O156" s="148"/>
      <c r="P156" s="170"/>
    </row>
    <row r="157" spans="1:16" ht="15">
      <c r="A157" s="194">
        <v>382122</v>
      </c>
      <c r="B157" s="195" t="s">
        <v>431</v>
      </c>
      <c r="C157" s="121">
        <v>10000</v>
      </c>
      <c r="D157" s="211">
        <f t="shared" si="84"/>
        <v>0</v>
      </c>
      <c r="E157" s="208">
        <f t="shared" si="79"/>
        <v>10000</v>
      </c>
      <c r="F157" s="164">
        <v>10000</v>
      </c>
      <c r="G157" s="164"/>
      <c r="H157" s="162"/>
      <c r="I157" s="162"/>
      <c r="J157" s="162"/>
      <c r="K157" s="162"/>
      <c r="L157" s="148"/>
      <c r="M157" s="148"/>
      <c r="N157" s="148"/>
      <c r="O157" s="148"/>
      <c r="P157" s="170"/>
    </row>
    <row r="158" spans="1:16" ht="27" customHeight="1">
      <c r="A158" s="273" t="s">
        <v>274</v>
      </c>
      <c r="B158" s="274"/>
      <c r="C158" s="142">
        <f>SUM(C159)</f>
        <v>90000</v>
      </c>
      <c r="D158" s="212">
        <f>SUM(E158-C158)</f>
        <v>0</v>
      </c>
      <c r="E158" s="207">
        <f t="shared" si="79"/>
        <v>90000</v>
      </c>
      <c r="F158" s="150">
        <f aca="true" t="shared" si="90" ref="F158:K158">SUM(F159)</f>
        <v>0</v>
      </c>
      <c r="G158" s="150">
        <f t="shared" si="90"/>
        <v>0</v>
      </c>
      <c r="H158" s="150">
        <f t="shared" si="90"/>
        <v>10000</v>
      </c>
      <c r="I158" s="150">
        <f t="shared" si="90"/>
        <v>80000</v>
      </c>
      <c r="J158" s="150">
        <f t="shared" si="90"/>
        <v>0</v>
      </c>
      <c r="K158" s="150">
        <f t="shared" si="90"/>
        <v>0</v>
      </c>
      <c r="L158" s="148">
        <f t="shared" si="81"/>
        <v>90000</v>
      </c>
      <c r="M158" s="148">
        <f aca="true" t="shared" si="91" ref="M158:M221">C158</f>
        <v>90000</v>
      </c>
      <c r="N158" s="148">
        <f t="shared" si="82"/>
        <v>0</v>
      </c>
      <c r="O158" s="148"/>
      <c r="P158" s="170"/>
    </row>
    <row r="159" spans="1:16" ht="41.25" customHeight="1">
      <c r="A159" s="233" t="s">
        <v>272</v>
      </c>
      <c r="B159" s="234"/>
      <c r="C159" s="149">
        <f>SUM(C160)</f>
        <v>90000</v>
      </c>
      <c r="D159" s="212">
        <f aca="true" t="shared" si="92" ref="D159:D160">SUM(E159-C159)</f>
        <v>0</v>
      </c>
      <c r="E159" s="207">
        <f t="shared" si="79"/>
        <v>90000</v>
      </c>
      <c r="F159" s="152">
        <f aca="true" t="shared" si="93" ref="F159:K160">SUM(F160)</f>
        <v>0</v>
      </c>
      <c r="G159" s="152">
        <f t="shared" si="93"/>
        <v>0</v>
      </c>
      <c r="H159" s="152">
        <f t="shared" si="93"/>
        <v>10000</v>
      </c>
      <c r="I159" s="152">
        <f t="shared" si="93"/>
        <v>80000</v>
      </c>
      <c r="J159" s="152">
        <f t="shared" si="93"/>
        <v>0</v>
      </c>
      <c r="K159" s="152">
        <f t="shared" si="93"/>
        <v>0</v>
      </c>
      <c r="L159" s="148">
        <f t="shared" si="81"/>
        <v>90000</v>
      </c>
      <c r="M159" s="148">
        <f t="shared" si="91"/>
        <v>90000</v>
      </c>
      <c r="N159" s="148">
        <f t="shared" si="82"/>
        <v>0</v>
      </c>
      <c r="O159" s="148"/>
      <c r="P159" s="170"/>
    </row>
    <row r="160" spans="1:16" ht="26.25" customHeight="1">
      <c r="A160" s="13">
        <v>412</v>
      </c>
      <c r="B160" s="76" t="s">
        <v>49</v>
      </c>
      <c r="C160" s="129">
        <f>SUM(C161)</f>
        <v>90000</v>
      </c>
      <c r="D160" s="212">
        <f t="shared" si="92"/>
        <v>0</v>
      </c>
      <c r="E160" s="207">
        <f t="shared" si="79"/>
        <v>90000</v>
      </c>
      <c r="F160" s="56">
        <f t="shared" si="93"/>
        <v>0</v>
      </c>
      <c r="G160" s="56">
        <f t="shared" si="93"/>
        <v>0</v>
      </c>
      <c r="H160" s="56">
        <f t="shared" si="93"/>
        <v>10000</v>
      </c>
      <c r="I160" s="56">
        <f t="shared" si="93"/>
        <v>80000</v>
      </c>
      <c r="J160" s="56">
        <f t="shared" si="93"/>
        <v>0</v>
      </c>
      <c r="K160" s="56">
        <f t="shared" si="93"/>
        <v>0</v>
      </c>
      <c r="L160" s="148">
        <f t="shared" si="81"/>
        <v>90000</v>
      </c>
      <c r="M160" s="148">
        <f t="shared" si="91"/>
        <v>90000</v>
      </c>
      <c r="N160" s="148">
        <f t="shared" si="82"/>
        <v>0</v>
      </c>
      <c r="O160" s="148"/>
      <c r="P160" s="170"/>
    </row>
    <row r="161" spans="1:16" ht="15">
      <c r="A161" s="82">
        <v>41241</v>
      </c>
      <c r="B161" s="78" t="s">
        <v>273</v>
      </c>
      <c r="C161" s="121">
        <v>90000</v>
      </c>
      <c r="D161" s="213">
        <f aca="true" t="shared" si="94" ref="D161:D164">SUM(E161-C161)</f>
        <v>0</v>
      </c>
      <c r="E161" s="208">
        <f t="shared" si="79"/>
        <v>90000</v>
      </c>
      <c r="F161" s="162"/>
      <c r="G161" s="162"/>
      <c r="H161" s="162">
        <v>10000</v>
      </c>
      <c r="I161" s="162">
        <v>80000</v>
      </c>
      <c r="J161" s="162"/>
      <c r="K161" s="162"/>
      <c r="L161" s="148">
        <f t="shared" si="81"/>
        <v>90000</v>
      </c>
      <c r="M161" s="148">
        <f t="shared" si="91"/>
        <v>90000</v>
      </c>
      <c r="N161" s="148">
        <f t="shared" si="82"/>
        <v>0</v>
      </c>
      <c r="O161" s="148"/>
      <c r="P161" s="170"/>
    </row>
    <row r="162" spans="1:16" ht="29.25" customHeight="1">
      <c r="A162" s="278" t="s">
        <v>98</v>
      </c>
      <c r="B162" s="279"/>
      <c r="C162" s="122">
        <f>SUM(C163)</f>
        <v>2083000</v>
      </c>
      <c r="D162" s="212">
        <f t="shared" si="94"/>
        <v>-1540000</v>
      </c>
      <c r="E162" s="207">
        <f t="shared" si="79"/>
        <v>543000</v>
      </c>
      <c r="F162" s="41">
        <f aca="true" t="shared" si="95" ref="F162:K163">SUM(F163)</f>
        <v>83000</v>
      </c>
      <c r="G162" s="41">
        <f t="shared" si="95"/>
        <v>0</v>
      </c>
      <c r="H162" s="41">
        <f t="shared" si="95"/>
        <v>0</v>
      </c>
      <c r="I162" s="41">
        <f t="shared" si="95"/>
        <v>460000</v>
      </c>
      <c r="J162" s="41">
        <f t="shared" si="95"/>
        <v>0</v>
      </c>
      <c r="K162" s="41">
        <f t="shared" si="95"/>
        <v>0</v>
      </c>
      <c r="L162" s="148">
        <f t="shared" si="81"/>
        <v>543000</v>
      </c>
      <c r="M162" s="148">
        <f t="shared" si="91"/>
        <v>2083000</v>
      </c>
      <c r="N162" s="148">
        <f t="shared" si="82"/>
        <v>-1540000</v>
      </c>
      <c r="O162" s="148"/>
      <c r="P162" s="170"/>
    </row>
    <row r="163" spans="1:16" ht="25.5" customHeight="1">
      <c r="A163" s="271" t="s">
        <v>99</v>
      </c>
      <c r="B163" s="272"/>
      <c r="C163" s="123">
        <f>SUM(C164)</f>
        <v>2083000</v>
      </c>
      <c r="D163" s="212">
        <f t="shared" si="94"/>
        <v>-1540000</v>
      </c>
      <c r="E163" s="207">
        <f t="shared" si="79"/>
        <v>543000</v>
      </c>
      <c r="F163" s="42">
        <f t="shared" si="95"/>
        <v>83000</v>
      </c>
      <c r="G163" s="42">
        <f t="shared" si="95"/>
        <v>0</v>
      </c>
      <c r="H163" s="42">
        <f t="shared" si="95"/>
        <v>0</v>
      </c>
      <c r="I163" s="42">
        <f t="shared" si="95"/>
        <v>460000</v>
      </c>
      <c r="J163" s="42">
        <f t="shared" si="95"/>
        <v>0</v>
      </c>
      <c r="K163" s="42">
        <f t="shared" si="95"/>
        <v>0</v>
      </c>
      <c r="L163" s="148">
        <f t="shared" si="81"/>
        <v>543000</v>
      </c>
      <c r="M163" s="148">
        <f t="shared" si="91"/>
        <v>2083000</v>
      </c>
      <c r="N163" s="148">
        <f t="shared" si="82"/>
        <v>-1540000</v>
      </c>
      <c r="O163" s="148"/>
      <c r="P163" s="170"/>
    </row>
    <row r="164" spans="1:16" ht="26.25" customHeight="1">
      <c r="A164" s="273" t="s">
        <v>100</v>
      </c>
      <c r="B164" s="274"/>
      <c r="C164" s="120">
        <f>SUM(C165+C172+C176)</f>
        <v>2083000</v>
      </c>
      <c r="D164" s="212">
        <f t="shared" si="94"/>
        <v>-1540000</v>
      </c>
      <c r="E164" s="207">
        <f t="shared" si="79"/>
        <v>543000</v>
      </c>
      <c r="F164" s="40">
        <f aca="true" t="shared" si="96" ref="F164:K164">SUM(F165+F172+F176)</f>
        <v>83000</v>
      </c>
      <c r="G164" s="40">
        <f t="shared" si="96"/>
        <v>0</v>
      </c>
      <c r="H164" s="40">
        <f t="shared" si="96"/>
        <v>0</v>
      </c>
      <c r="I164" s="40">
        <f t="shared" si="96"/>
        <v>460000</v>
      </c>
      <c r="J164" s="40">
        <f t="shared" si="96"/>
        <v>0</v>
      </c>
      <c r="K164" s="40">
        <f t="shared" si="96"/>
        <v>0</v>
      </c>
      <c r="L164" s="148">
        <f t="shared" si="81"/>
        <v>543000</v>
      </c>
      <c r="M164" s="148">
        <f t="shared" si="91"/>
        <v>2083000</v>
      </c>
      <c r="N164" s="148">
        <f t="shared" si="82"/>
        <v>-1540000</v>
      </c>
      <c r="O164" s="148"/>
      <c r="P164" s="170"/>
    </row>
    <row r="165" spans="1:16" ht="28.5" customHeight="1">
      <c r="A165" s="233" t="s">
        <v>101</v>
      </c>
      <c r="B165" s="234"/>
      <c r="C165" s="119">
        <f>SUM(C166)</f>
        <v>77000</v>
      </c>
      <c r="D165" s="209">
        <f>SUM(E165-C165)</f>
        <v>0</v>
      </c>
      <c r="E165" s="207">
        <f t="shared" si="79"/>
        <v>77000</v>
      </c>
      <c r="F165" s="39">
        <f aca="true" t="shared" si="97" ref="F165:K165">SUM(F166)</f>
        <v>77000</v>
      </c>
      <c r="G165" s="39">
        <f t="shared" si="97"/>
        <v>0</v>
      </c>
      <c r="H165" s="39">
        <f t="shared" si="97"/>
        <v>0</v>
      </c>
      <c r="I165" s="39">
        <f t="shared" si="97"/>
        <v>0</v>
      </c>
      <c r="J165" s="39">
        <f t="shared" si="97"/>
        <v>0</v>
      </c>
      <c r="K165" s="39">
        <f t="shared" si="97"/>
        <v>0</v>
      </c>
      <c r="L165" s="148">
        <f t="shared" si="81"/>
        <v>77000</v>
      </c>
      <c r="M165" s="148">
        <f t="shared" si="91"/>
        <v>77000</v>
      </c>
      <c r="N165" s="148">
        <f t="shared" si="82"/>
        <v>0</v>
      </c>
      <c r="O165" s="148"/>
      <c r="P165" s="170"/>
    </row>
    <row r="166" spans="1:16" ht="15">
      <c r="A166" s="13">
        <v>381</v>
      </c>
      <c r="B166" s="76" t="s">
        <v>65</v>
      </c>
      <c r="C166" s="117">
        <f>SUM(C167:C171)</f>
        <v>77000</v>
      </c>
      <c r="D166" s="210">
        <f>SUM(E166-C166)</f>
        <v>0</v>
      </c>
      <c r="E166" s="208">
        <f t="shared" si="79"/>
        <v>77000</v>
      </c>
      <c r="F166" s="3">
        <f aca="true" t="shared" si="98" ref="F166:K166">SUM(F167:F171)</f>
        <v>77000</v>
      </c>
      <c r="G166" s="3">
        <f t="shared" si="98"/>
        <v>0</v>
      </c>
      <c r="H166" s="3">
        <f t="shared" si="98"/>
        <v>0</v>
      </c>
      <c r="I166" s="3">
        <f t="shared" si="98"/>
        <v>0</v>
      </c>
      <c r="J166" s="3">
        <f t="shared" si="98"/>
        <v>0</v>
      </c>
      <c r="K166" s="3">
        <f t="shared" si="98"/>
        <v>0</v>
      </c>
      <c r="L166" s="148">
        <f t="shared" si="81"/>
        <v>77000</v>
      </c>
      <c r="M166" s="148">
        <f t="shared" si="91"/>
        <v>77000</v>
      </c>
      <c r="N166" s="148">
        <f t="shared" si="82"/>
        <v>0</v>
      </c>
      <c r="O166" s="148"/>
      <c r="P166" s="170"/>
    </row>
    <row r="167" spans="1:16" ht="15">
      <c r="A167" s="82">
        <v>3811501</v>
      </c>
      <c r="B167" s="78" t="s">
        <v>102</v>
      </c>
      <c r="C167" s="110">
        <v>50000</v>
      </c>
      <c r="D167" s="210">
        <f aca="true" t="shared" si="99" ref="D167:D171">SUM(E167-C167)</f>
        <v>0</v>
      </c>
      <c r="E167" s="208">
        <f t="shared" si="79"/>
        <v>50000</v>
      </c>
      <c r="F167" s="110">
        <v>50000</v>
      </c>
      <c r="G167" s="110"/>
      <c r="H167" s="162"/>
      <c r="I167" s="162"/>
      <c r="J167" s="162"/>
      <c r="K167" s="160"/>
      <c r="L167" s="148">
        <f t="shared" si="81"/>
        <v>50000</v>
      </c>
      <c r="M167" s="148">
        <f t="shared" si="91"/>
        <v>50000</v>
      </c>
      <c r="N167" s="148">
        <f t="shared" si="82"/>
        <v>0</v>
      </c>
      <c r="O167" s="148"/>
      <c r="P167" s="170"/>
    </row>
    <row r="168" spans="1:16" ht="15">
      <c r="A168" s="82">
        <v>3811502</v>
      </c>
      <c r="B168" s="78" t="s">
        <v>103</v>
      </c>
      <c r="C168" s="110">
        <v>9000</v>
      </c>
      <c r="D168" s="210">
        <f t="shared" si="99"/>
        <v>0</v>
      </c>
      <c r="E168" s="208">
        <f t="shared" si="79"/>
        <v>9000</v>
      </c>
      <c r="F168" s="110">
        <v>9000</v>
      </c>
      <c r="G168" s="110"/>
      <c r="H168" s="162"/>
      <c r="I168" s="162"/>
      <c r="J168" s="162"/>
      <c r="K168" s="160"/>
      <c r="L168" s="148">
        <f t="shared" si="81"/>
        <v>9000</v>
      </c>
      <c r="M168" s="148">
        <f t="shared" si="91"/>
        <v>9000</v>
      </c>
      <c r="N168" s="148">
        <f t="shared" si="82"/>
        <v>0</v>
      </c>
      <c r="O168" s="148"/>
      <c r="P168" s="170"/>
    </row>
    <row r="169" spans="1:16" ht="15">
      <c r="A169" s="82">
        <v>3811505</v>
      </c>
      <c r="B169" s="78" t="s">
        <v>104</v>
      </c>
      <c r="C169" s="110">
        <v>0</v>
      </c>
      <c r="D169" s="210">
        <f t="shared" si="99"/>
        <v>0</v>
      </c>
      <c r="E169" s="208">
        <f t="shared" si="79"/>
        <v>0</v>
      </c>
      <c r="F169" s="110">
        <v>0</v>
      </c>
      <c r="G169" s="110"/>
      <c r="H169" s="162"/>
      <c r="I169" s="162"/>
      <c r="J169" s="162"/>
      <c r="K169" s="160"/>
      <c r="L169" s="148">
        <f t="shared" si="81"/>
        <v>0</v>
      </c>
      <c r="M169" s="148">
        <f t="shared" si="91"/>
        <v>0</v>
      </c>
      <c r="N169" s="148">
        <f t="shared" si="82"/>
        <v>0</v>
      </c>
      <c r="O169" s="148"/>
      <c r="P169" s="170"/>
    </row>
    <row r="170" spans="1:16" ht="15">
      <c r="A170" s="82">
        <v>3811504</v>
      </c>
      <c r="B170" s="78" t="s">
        <v>105</v>
      </c>
      <c r="C170" s="110">
        <v>15000</v>
      </c>
      <c r="D170" s="210">
        <f t="shared" si="99"/>
        <v>0</v>
      </c>
      <c r="E170" s="208">
        <f t="shared" si="79"/>
        <v>15000</v>
      </c>
      <c r="F170" s="110">
        <v>15000</v>
      </c>
      <c r="G170" s="110"/>
      <c r="H170" s="162"/>
      <c r="I170" s="162"/>
      <c r="J170" s="162"/>
      <c r="K170" s="160"/>
      <c r="L170" s="148">
        <f t="shared" si="81"/>
        <v>15000</v>
      </c>
      <c r="M170" s="148">
        <f t="shared" si="91"/>
        <v>15000</v>
      </c>
      <c r="N170" s="148">
        <f t="shared" si="82"/>
        <v>0</v>
      </c>
      <c r="O170" s="148"/>
      <c r="P170" s="170"/>
    </row>
    <row r="171" spans="1:16" ht="15">
      <c r="A171" s="82">
        <v>3811503</v>
      </c>
      <c r="B171" s="78" t="s">
        <v>106</v>
      </c>
      <c r="C171" s="110">
        <v>3000</v>
      </c>
      <c r="D171" s="210">
        <f t="shared" si="99"/>
        <v>0</v>
      </c>
      <c r="E171" s="208">
        <f t="shared" si="79"/>
        <v>3000</v>
      </c>
      <c r="F171" s="110">
        <v>3000</v>
      </c>
      <c r="G171" s="110"/>
      <c r="H171" s="162"/>
      <c r="I171" s="162"/>
      <c r="J171" s="162"/>
      <c r="K171" s="160"/>
      <c r="L171" s="148">
        <f t="shared" si="81"/>
        <v>3000</v>
      </c>
      <c r="M171" s="148">
        <f t="shared" si="91"/>
        <v>3000</v>
      </c>
      <c r="N171" s="148">
        <f t="shared" si="82"/>
        <v>0</v>
      </c>
      <c r="O171" s="148"/>
      <c r="P171" s="170"/>
    </row>
    <row r="172" spans="1:16" ht="27.75" customHeight="1">
      <c r="A172" s="233" t="s">
        <v>107</v>
      </c>
      <c r="B172" s="234"/>
      <c r="C172" s="119">
        <f>SUM(C173)</f>
        <v>6000</v>
      </c>
      <c r="D172" s="209">
        <f>SUM(E172-C172)</f>
        <v>0</v>
      </c>
      <c r="E172" s="207">
        <f t="shared" si="79"/>
        <v>6000</v>
      </c>
      <c r="F172" s="39">
        <f aca="true" t="shared" si="100" ref="F172:K172">SUM(F173)</f>
        <v>6000</v>
      </c>
      <c r="G172" s="39">
        <f t="shared" si="100"/>
        <v>0</v>
      </c>
      <c r="H172" s="39">
        <f t="shared" si="100"/>
        <v>0</v>
      </c>
      <c r="I172" s="39">
        <f t="shared" si="100"/>
        <v>0</v>
      </c>
      <c r="J172" s="39">
        <f t="shared" si="100"/>
        <v>0</v>
      </c>
      <c r="K172" s="39">
        <f t="shared" si="100"/>
        <v>0</v>
      </c>
      <c r="L172" s="148">
        <f t="shared" si="81"/>
        <v>6000</v>
      </c>
      <c r="M172" s="148">
        <f t="shared" si="91"/>
        <v>6000</v>
      </c>
      <c r="N172" s="148">
        <f t="shared" si="82"/>
        <v>0</v>
      </c>
      <c r="O172" s="148"/>
      <c r="P172" s="170"/>
    </row>
    <row r="173" spans="1:16" ht="27" customHeight="1">
      <c r="A173" s="13">
        <v>329</v>
      </c>
      <c r="B173" s="61" t="s">
        <v>43</v>
      </c>
      <c r="C173" s="117">
        <f>SUM(C174:C175)</f>
        <v>6000</v>
      </c>
      <c r="D173" s="209">
        <f aca="true" t="shared" si="101" ref="D173:D175">SUM(E173-C173)</f>
        <v>0</v>
      </c>
      <c r="E173" s="208">
        <f t="shared" si="79"/>
        <v>6000</v>
      </c>
      <c r="F173" s="3">
        <f aca="true" t="shared" si="102" ref="F173:K173">SUM(F174:F175)</f>
        <v>6000</v>
      </c>
      <c r="G173" s="3">
        <f t="shared" si="102"/>
        <v>0</v>
      </c>
      <c r="H173" s="3">
        <f t="shared" si="102"/>
        <v>0</v>
      </c>
      <c r="I173" s="3">
        <f t="shared" si="102"/>
        <v>0</v>
      </c>
      <c r="J173" s="3">
        <f t="shared" si="102"/>
        <v>0</v>
      </c>
      <c r="K173" s="3">
        <f t="shared" si="102"/>
        <v>0</v>
      </c>
      <c r="L173" s="148">
        <f t="shared" si="81"/>
        <v>6000</v>
      </c>
      <c r="M173" s="148">
        <f t="shared" si="91"/>
        <v>6000</v>
      </c>
      <c r="N173" s="148">
        <f t="shared" si="82"/>
        <v>0</v>
      </c>
      <c r="O173" s="148"/>
      <c r="P173" s="170"/>
    </row>
    <row r="174" spans="1:16" ht="15">
      <c r="A174" s="9">
        <v>3299904</v>
      </c>
      <c r="B174" s="78" t="s">
        <v>108</v>
      </c>
      <c r="C174" s="109">
        <v>6000</v>
      </c>
      <c r="D174" s="211">
        <f t="shared" si="101"/>
        <v>0</v>
      </c>
      <c r="E174" s="208">
        <f t="shared" si="79"/>
        <v>6000</v>
      </c>
      <c r="F174" s="109">
        <v>6000</v>
      </c>
      <c r="G174" s="109"/>
      <c r="H174" s="162"/>
      <c r="I174" s="162"/>
      <c r="J174" s="162"/>
      <c r="K174" s="159"/>
      <c r="L174" s="148">
        <f t="shared" si="81"/>
        <v>6000</v>
      </c>
      <c r="M174" s="148">
        <f t="shared" si="91"/>
        <v>6000</v>
      </c>
      <c r="N174" s="148">
        <f t="shared" si="82"/>
        <v>0</v>
      </c>
      <c r="O174" s="148"/>
      <c r="P174" s="170"/>
    </row>
    <row r="175" spans="1:16" ht="15">
      <c r="A175" s="9">
        <v>3299900</v>
      </c>
      <c r="B175" s="78" t="s">
        <v>429</v>
      </c>
      <c r="C175" s="109">
        <v>0</v>
      </c>
      <c r="D175" s="211">
        <f t="shared" si="101"/>
        <v>0</v>
      </c>
      <c r="E175" s="208">
        <f t="shared" si="79"/>
        <v>0</v>
      </c>
      <c r="F175" s="109"/>
      <c r="G175" s="109"/>
      <c r="H175" s="162"/>
      <c r="I175" s="162"/>
      <c r="J175" s="162"/>
      <c r="K175" s="159"/>
      <c r="L175" s="148">
        <f t="shared" si="81"/>
        <v>0</v>
      </c>
      <c r="M175" s="148">
        <f t="shared" si="91"/>
        <v>0</v>
      </c>
      <c r="N175" s="148">
        <f t="shared" si="82"/>
        <v>0</v>
      </c>
      <c r="O175" s="148"/>
      <c r="P175" s="170"/>
    </row>
    <row r="176" spans="1:16" ht="15">
      <c r="A176" s="6" t="s">
        <v>109</v>
      </c>
      <c r="B176" s="63"/>
      <c r="C176" s="119">
        <f>SUM(C177)</f>
        <v>2000000</v>
      </c>
      <c r="D176" s="209">
        <f>SUM(E176-C176)</f>
        <v>-1540000</v>
      </c>
      <c r="E176" s="207">
        <f t="shared" si="79"/>
        <v>460000</v>
      </c>
      <c r="F176" s="39">
        <f aca="true" t="shared" si="103" ref="F176:K176">SUM(F177)</f>
        <v>0</v>
      </c>
      <c r="G176" s="39">
        <f t="shared" si="103"/>
        <v>0</v>
      </c>
      <c r="H176" s="39">
        <f t="shared" si="103"/>
        <v>0</v>
      </c>
      <c r="I176" s="39">
        <f t="shared" si="103"/>
        <v>460000</v>
      </c>
      <c r="J176" s="39">
        <f t="shared" si="103"/>
        <v>0</v>
      </c>
      <c r="K176" s="39">
        <f t="shared" si="103"/>
        <v>0</v>
      </c>
      <c r="L176" s="148">
        <f t="shared" si="81"/>
        <v>460000</v>
      </c>
      <c r="M176" s="148">
        <f t="shared" si="91"/>
        <v>2000000</v>
      </c>
      <c r="N176" s="148">
        <f t="shared" si="82"/>
        <v>-1540000</v>
      </c>
      <c r="O176" s="148"/>
      <c r="P176" s="170"/>
    </row>
    <row r="177" spans="1:16" ht="15">
      <c r="A177" s="13">
        <v>421</v>
      </c>
      <c r="B177" s="61" t="s">
        <v>110</v>
      </c>
      <c r="C177" s="117">
        <f>SUM(C178:C179)</f>
        <v>2000000</v>
      </c>
      <c r="D177" s="209">
        <f>SUM(E177-C177)</f>
        <v>-1540000</v>
      </c>
      <c r="E177" s="207">
        <f t="shared" si="79"/>
        <v>460000</v>
      </c>
      <c r="F177" s="3">
        <f aca="true" t="shared" si="104" ref="F177:K177">SUM(F178:F179)</f>
        <v>0</v>
      </c>
      <c r="G177" s="3">
        <f t="shared" si="104"/>
        <v>0</v>
      </c>
      <c r="H177" s="3">
        <f t="shared" si="104"/>
        <v>0</v>
      </c>
      <c r="I177" s="3">
        <f t="shared" si="104"/>
        <v>460000</v>
      </c>
      <c r="J177" s="3">
        <f t="shared" si="104"/>
        <v>0</v>
      </c>
      <c r="K177" s="3">
        <f t="shared" si="104"/>
        <v>0</v>
      </c>
      <c r="L177" s="148">
        <f t="shared" si="81"/>
        <v>460000</v>
      </c>
      <c r="M177" s="148">
        <f t="shared" si="91"/>
        <v>2000000</v>
      </c>
      <c r="N177" s="148">
        <f t="shared" si="82"/>
        <v>-1540000</v>
      </c>
      <c r="O177" s="148"/>
      <c r="P177" s="170"/>
    </row>
    <row r="178" spans="1:16" ht="15">
      <c r="A178" s="9">
        <v>4212601</v>
      </c>
      <c r="B178" s="78" t="s">
        <v>111</v>
      </c>
      <c r="C178" s="109">
        <v>2000000</v>
      </c>
      <c r="D178" s="210">
        <f>SUM(E178-C178)</f>
        <v>-1900000</v>
      </c>
      <c r="E178" s="208">
        <f t="shared" si="79"/>
        <v>100000</v>
      </c>
      <c r="F178" s="162"/>
      <c r="G178" s="162"/>
      <c r="H178" s="162"/>
      <c r="I178" s="109">
        <v>100000</v>
      </c>
      <c r="J178" s="162"/>
      <c r="K178" s="162"/>
      <c r="L178" s="148">
        <f t="shared" si="81"/>
        <v>100000</v>
      </c>
      <c r="M178" s="148">
        <f t="shared" si="91"/>
        <v>2000000</v>
      </c>
      <c r="N178" s="148">
        <f t="shared" si="82"/>
        <v>-1900000</v>
      </c>
      <c r="O178" s="148"/>
      <c r="P178" s="170"/>
    </row>
    <row r="179" spans="1:16" ht="15">
      <c r="A179" s="82">
        <v>421451</v>
      </c>
      <c r="B179" s="78" t="s">
        <v>269</v>
      </c>
      <c r="C179" s="109">
        <v>0</v>
      </c>
      <c r="D179" s="210">
        <f>SUM(E179-C179)</f>
        <v>360000</v>
      </c>
      <c r="E179" s="208">
        <f t="shared" si="79"/>
        <v>360000</v>
      </c>
      <c r="F179" s="162"/>
      <c r="G179" s="162"/>
      <c r="H179" s="162"/>
      <c r="I179" s="162">
        <v>360000</v>
      </c>
      <c r="J179" s="162"/>
      <c r="K179" s="162"/>
      <c r="L179" s="148">
        <f t="shared" si="81"/>
        <v>360000</v>
      </c>
      <c r="M179" s="148">
        <f t="shared" si="91"/>
        <v>0</v>
      </c>
      <c r="N179" s="148">
        <f t="shared" si="82"/>
        <v>360000</v>
      </c>
      <c r="O179" s="148"/>
      <c r="P179" s="170"/>
    </row>
    <row r="180" spans="1:16" ht="30.75" customHeight="1">
      <c r="A180" s="278" t="s">
        <v>112</v>
      </c>
      <c r="B180" s="279"/>
      <c r="C180" s="122">
        <f>SUM(C181)</f>
        <v>29500</v>
      </c>
      <c r="D180" s="209">
        <f aca="true" t="shared" si="105" ref="D180:D192">SUM(E180-C180)</f>
        <v>0</v>
      </c>
      <c r="E180" s="207">
        <f t="shared" si="79"/>
        <v>29500</v>
      </c>
      <c r="F180" s="41">
        <f aca="true" t="shared" si="106" ref="F180:K183">SUM(F181)</f>
        <v>0</v>
      </c>
      <c r="G180" s="41">
        <f t="shared" si="106"/>
        <v>0</v>
      </c>
      <c r="H180" s="41">
        <f t="shared" si="106"/>
        <v>29500</v>
      </c>
      <c r="I180" s="41">
        <f t="shared" si="106"/>
        <v>0</v>
      </c>
      <c r="J180" s="41">
        <f t="shared" si="106"/>
        <v>0</v>
      </c>
      <c r="K180" s="41">
        <f t="shared" si="106"/>
        <v>0</v>
      </c>
      <c r="L180" s="148">
        <f t="shared" si="81"/>
        <v>29500</v>
      </c>
      <c r="M180" s="148">
        <f t="shared" si="91"/>
        <v>29500</v>
      </c>
      <c r="N180" s="148">
        <f t="shared" si="82"/>
        <v>0</v>
      </c>
      <c r="O180" s="148"/>
      <c r="P180" s="170"/>
    </row>
    <row r="181" spans="1:16" ht="31.5" customHeight="1">
      <c r="A181" s="26" t="s">
        <v>113</v>
      </c>
      <c r="B181" s="21"/>
      <c r="C181" s="123">
        <f>SUM(C182)</f>
        <v>29500</v>
      </c>
      <c r="D181" s="209">
        <f t="shared" si="105"/>
        <v>0</v>
      </c>
      <c r="E181" s="207">
        <f t="shared" si="79"/>
        <v>29500</v>
      </c>
      <c r="F181" s="42">
        <f t="shared" si="106"/>
        <v>0</v>
      </c>
      <c r="G181" s="42">
        <f t="shared" si="106"/>
        <v>0</v>
      </c>
      <c r="H181" s="42">
        <f t="shared" si="106"/>
        <v>29500</v>
      </c>
      <c r="I181" s="42">
        <f t="shared" si="106"/>
        <v>0</v>
      </c>
      <c r="J181" s="42">
        <f t="shared" si="106"/>
        <v>0</v>
      </c>
      <c r="K181" s="42">
        <f t="shared" si="106"/>
        <v>0</v>
      </c>
      <c r="L181" s="148">
        <f t="shared" si="81"/>
        <v>29500</v>
      </c>
      <c r="M181" s="148">
        <f t="shared" si="91"/>
        <v>29500</v>
      </c>
      <c r="N181" s="148">
        <f t="shared" si="82"/>
        <v>0</v>
      </c>
      <c r="O181" s="148"/>
      <c r="P181" s="170"/>
    </row>
    <row r="182" spans="1:16" ht="25.5" customHeight="1">
      <c r="A182" s="273" t="s">
        <v>114</v>
      </c>
      <c r="B182" s="274"/>
      <c r="C182" s="120">
        <f>SUM(C183)</f>
        <v>29500</v>
      </c>
      <c r="D182" s="209">
        <f t="shared" si="105"/>
        <v>0</v>
      </c>
      <c r="E182" s="207">
        <f t="shared" si="79"/>
        <v>29500</v>
      </c>
      <c r="F182" s="40">
        <f t="shared" si="106"/>
        <v>0</v>
      </c>
      <c r="G182" s="40">
        <f t="shared" si="106"/>
        <v>0</v>
      </c>
      <c r="H182" s="40">
        <f t="shared" si="106"/>
        <v>29500</v>
      </c>
      <c r="I182" s="40">
        <f t="shared" si="106"/>
        <v>0</v>
      </c>
      <c r="J182" s="40">
        <f t="shared" si="106"/>
        <v>0</v>
      </c>
      <c r="K182" s="40">
        <f t="shared" si="106"/>
        <v>0</v>
      </c>
      <c r="L182" s="148">
        <f t="shared" si="81"/>
        <v>29500</v>
      </c>
      <c r="M182" s="148">
        <f t="shared" si="91"/>
        <v>29500</v>
      </c>
      <c r="N182" s="148">
        <f t="shared" si="82"/>
        <v>0</v>
      </c>
      <c r="O182" s="148"/>
      <c r="P182" s="170"/>
    </row>
    <row r="183" spans="1:16" ht="15">
      <c r="A183" s="6" t="s">
        <v>115</v>
      </c>
      <c r="B183" s="6"/>
      <c r="C183" s="119">
        <f>SUM(C184)</f>
        <v>29500</v>
      </c>
      <c r="D183" s="209">
        <f t="shared" si="105"/>
        <v>0</v>
      </c>
      <c r="E183" s="208">
        <f t="shared" si="79"/>
        <v>29500</v>
      </c>
      <c r="F183" s="39">
        <f t="shared" si="106"/>
        <v>0</v>
      </c>
      <c r="G183" s="39">
        <f t="shared" si="106"/>
        <v>0</v>
      </c>
      <c r="H183" s="39">
        <f t="shared" si="106"/>
        <v>29500</v>
      </c>
      <c r="I183" s="39">
        <f t="shared" si="106"/>
        <v>0</v>
      </c>
      <c r="J183" s="39">
        <f t="shared" si="106"/>
        <v>0</v>
      </c>
      <c r="K183" s="39">
        <f t="shared" si="106"/>
        <v>0</v>
      </c>
      <c r="L183" s="148">
        <f t="shared" si="81"/>
        <v>29500</v>
      </c>
      <c r="M183" s="148">
        <f t="shared" si="91"/>
        <v>29500</v>
      </c>
      <c r="N183" s="148">
        <f t="shared" si="82"/>
        <v>0</v>
      </c>
      <c r="O183" s="148"/>
      <c r="P183" s="170"/>
    </row>
    <row r="184" spans="1:16" ht="15">
      <c r="A184" s="13">
        <v>323</v>
      </c>
      <c r="B184" s="61" t="s">
        <v>32</v>
      </c>
      <c r="C184" s="117">
        <f>SUM(C185:C186)</f>
        <v>29500</v>
      </c>
      <c r="D184" s="209">
        <f t="shared" si="105"/>
        <v>0</v>
      </c>
      <c r="E184" s="208">
        <f t="shared" si="79"/>
        <v>29500</v>
      </c>
      <c r="F184" s="3">
        <f aca="true" t="shared" si="107" ref="F184:K184">SUM(F185:F186)</f>
        <v>0</v>
      </c>
      <c r="G184" s="3">
        <f t="shared" si="107"/>
        <v>0</v>
      </c>
      <c r="H184" s="3">
        <f t="shared" si="107"/>
        <v>29500</v>
      </c>
      <c r="I184" s="3">
        <f t="shared" si="107"/>
        <v>0</v>
      </c>
      <c r="J184" s="3">
        <f t="shared" si="107"/>
        <v>0</v>
      </c>
      <c r="K184" s="3">
        <f t="shared" si="107"/>
        <v>0</v>
      </c>
      <c r="L184" s="148">
        <f t="shared" si="81"/>
        <v>29500</v>
      </c>
      <c r="M184" s="148">
        <f t="shared" si="91"/>
        <v>29500</v>
      </c>
      <c r="N184" s="148">
        <f t="shared" si="82"/>
        <v>0</v>
      </c>
      <c r="O184" s="148"/>
      <c r="P184" s="170"/>
    </row>
    <row r="185" spans="1:16" ht="15">
      <c r="A185" s="9">
        <v>3236</v>
      </c>
      <c r="B185" s="78" t="s">
        <v>116</v>
      </c>
      <c r="C185" s="118">
        <v>500</v>
      </c>
      <c r="D185" s="210">
        <f t="shared" si="105"/>
        <v>0</v>
      </c>
      <c r="E185" s="208">
        <f t="shared" si="79"/>
        <v>500</v>
      </c>
      <c r="F185" s="162"/>
      <c r="G185" s="162"/>
      <c r="H185" s="162">
        <v>500</v>
      </c>
      <c r="I185" s="162"/>
      <c r="J185" s="162"/>
      <c r="K185" s="163"/>
      <c r="L185" s="148">
        <f t="shared" si="81"/>
        <v>500</v>
      </c>
      <c r="M185" s="148">
        <f t="shared" si="91"/>
        <v>500</v>
      </c>
      <c r="N185" s="148">
        <f t="shared" si="82"/>
        <v>0</v>
      </c>
      <c r="O185" s="148"/>
      <c r="P185" s="170"/>
    </row>
    <row r="186" spans="1:16" ht="15">
      <c r="A186" s="82">
        <v>32343</v>
      </c>
      <c r="B186" s="78" t="s">
        <v>117</v>
      </c>
      <c r="C186" s="110">
        <v>29000</v>
      </c>
      <c r="D186" s="210">
        <f t="shared" si="105"/>
        <v>0</v>
      </c>
      <c r="E186" s="208">
        <f t="shared" si="79"/>
        <v>29000</v>
      </c>
      <c r="F186" s="162"/>
      <c r="G186" s="162"/>
      <c r="H186" s="162">
        <v>29000</v>
      </c>
      <c r="I186" s="162"/>
      <c r="J186" s="162"/>
      <c r="K186" s="160"/>
      <c r="L186" s="148">
        <f t="shared" si="81"/>
        <v>29000</v>
      </c>
      <c r="M186" s="148">
        <f t="shared" si="91"/>
        <v>29000</v>
      </c>
      <c r="N186" s="148">
        <f t="shared" si="82"/>
        <v>0</v>
      </c>
      <c r="O186" s="148"/>
      <c r="P186" s="170"/>
    </row>
    <row r="187" spans="1:16" ht="27.75" customHeight="1">
      <c r="A187" s="278" t="s">
        <v>118</v>
      </c>
      <c r="B187" s="279"/>
      <c r="C187" s="122">
        <f>SUM(C188)</f>
        <v>105000</v>
      </c>
      <c r="D187" s="209">
        <f t="shared" si="105"/>
        <v>-48000</v>
      </c>
      <c r="E187" s="207">
        <f t="shared" si="79"/>
        <v>57000</v>
      </c>
      <c r="F187" s="41">
        <f aca="true" t="shared" si="108" ref="F187:K187">SUM(F188)</f>
        <v>57000</v>
      </c>
      <c r="G187" s="41">
        <f t="shared" si="108"/>
        <v>0</v>
      </c>
      <c r="H187" s="41">
        <f t="shared" si="108"/>
        <v>0</v>
      </c>
      <c r="I187" s="41">
        <f t="shared" si="108"/>
        <v>0</v>
      </c>
      <c r="J187" s="41">
        <f t="shared" si="108"/>
        <v>0</v>
      </c>
      <c r="K187" s="41">
        <f t="shared" si="108"/>
        <v>0</v>
      </c>
      <c r="L187" s="148">
        <f t="shared" si="81"/>
        <v>57000</v>
      </c>
      <c r="M187" s="148">
        <f t="shared" si="91"/>
        <v>105000</v>
      </c>
      <c r="N187" s="148">
        <f t="shared" si="82"/>
        <v>-48000</v>
      </c>
      <c r="O187" s="148"/>
      <c r="P187" s="170"/>
    </row>
    <row r="188" spans="1:16" ht="30" customHeight="1">
      <c r="A188" s="271" t="s">
        <v>119</v>
      </c>
      <c r="B188" s="272"/>
      <c r="C188" s="123">
        <f aca="true" t="shared" si="109" ref="C188:K188">SUM(C189+C200+C204+C211)</f>
        <v>105000</v>
      </c>
      <c r="D188" s="209">
        <f t="shared" si="105"/>
        <v>-48000</v>
      </c>
      <c r="E188" s="207">
        <f t="shared" si="79"/>
        <v>57000</v>
      </c>
      <c r="F188" s="42">
        <f t="shared" si="109"/>
        <v>57000</v>
      </c>
      <c r="G188" s="42">
        <f t="shared" si="109"/>
        <v>0</v>
      </c>
      <c r="H188" s="42">
        <f t="shared" si="109"/>
        <v>0</v>
      </c>
      <c r="I188" s="42">
        <f t="shared" si="109"/>
        <v>0</v>
      </c>
      <c r="J188" s="42">
        <f t="shared" si="109"/>
        <v>0</v>
      </c>
      <c r="K188" s="42">
        <f t="shared" si="109"/>
        <v>0</v>
      </c>
      <c r="L188" s="148">
        <f t="shared" si="81"/>
        <v>57000</v>
      </c>
      <c r="M188" s="148">
        <f t="shared" si="91"/>
        <v>105000</v>
      </c>
      <c r="N188" s="148">
        <f t="shared" si="82"/>
        <v>-48000</v>
      </c>
      <c r="O188" s="148"/>
      <c r="P188" s="170"/>
    </row>
    <row r="189" spans="1:16" ht="41.25" customHeight="1">
      <c r="A189" s="273" t="s">
        <v>393</v>
      </c>
      <c r="B189" s="274"/>
      <c r="C189" s="120">
        <f>SUM(C190+C194)</f>
        <v>61000</v>
      </c>
      <c r="D189" s="209">
        <f t="shared" si="105"/>
        <v>-48000</v>
      </c>
      <c r="E189" s="207">
        <f t="shared" si="79"/>
        <v>13000</v>
      </c>
      <c r="F189" s="120">
        <f aca="true" t="shared" si="110" ref="F189:K189">SUM(F190+F194)</f>
        <v>13000</v>
      </c>
      <c r="G189" s="120">
        <f t="shared" si="110"/>
        <v>0</v>
      </c>
      <c r="H189" s="120">
        <f t="shared" si="110"/>
        <v>0</v>
      </c>
      <c r="I189" s="120">
        <f t="shared" si="110"/>
        <v>0</v>
      </c>
      <c r="J189" s="120">
        <f t="shared" si="110"/>
        <v>0</v>
      </c>
      <c r="K189" s="120">
        <f t="shared" si="110"/>
        <v>0</v>
      </c>
      <c r="L189" s="148">
        <f t="shared" si="81"/>
        <v>13000</v>
      </c>
      <c r="M189" s="148">
        <f t="shared" si="91"/>
        <v>61000</v>
      </c>
      <c r="N189" s="148">
        <f t="shared" si="82"/>
        <v>-48000</v>
      </c>
      <c r="O189" s="148"/>
      <c r="P189" s="170"/>
    </row>
    <row r="190" spans="1:16" ht="26.25" customHeight="1">
      <c r="A190" s="6" t="s">
        <v>120</v>
      </c>
      <c r="B190" s="6"/>
      <c r="C190" s="119">
        <f>SUM(C191)</f>
        <v>13000</v>
      </c>
      <c r="D190" s="209">
        <f t="shared" si="105"/>
        <v>0</v>
      </c>
      <c r="E190" s="207">
        <f t="shared" si="79"/>
        <v>13000</v>
      </c>
      <c r="F190" s="39">
        <f aca="true" t="shared" si="111" ref="F190:K190">SUM(F191)</f>
        <v>13000</v>
      </c>
      <c r="G190" s="39">
        <f t="shared" si="111"/>
        <v>0</v>
      </c>
      <c r="H190" s="39">
        <f t="shared" si="111"/>
        <v>0</v>
      </c>
      <c r="I190" s="39">
        <f t="shared" si="111"/>
        <v>0</v>
      </c>
      <c r="J190" s="39">
        <f t="shared" si="111"/>
        <v>0</v>
      </c>
      <c r="K190" s="39">
        <f t="shared" si="111"/>
        <v>0</v>
      </c>
      <c r="L190" s="148">
        <f t="shared" si="81"/>
        <v>13000</v>
      </c>
      <c r="M190" s="148">
        <f t="shared" si="91"/>
        <v>13000</v>
      </c>
      <c r="N190" s="148">
        <f t="shared" si="82"/>
        <v>0</v>
      </c>
      <c r="O190" s="148"/>
      <c r="P190" s="170"/>
    </row>
    <row r="191" spans="1:16" ht="15">
      <c r="A191" s="13">
        <v>372</v>
      </c>
      <c r="B191" s="61" t="s">
        <v>121</v>
      </c>
      <c r="C191" s="117">
        <f aca="true" t="shared" si="112" ref="C191:K191">SUM(C192:C193)</f>
        <v>13000</v>
      </c>
      <c r="D191" s="209">
        <f t="shared" si="105"/>
        <v>0</v>
      </c>
      <c r="E191" s="207">
        <f t="shared" si="79"/>
        <v>13000</v>
      </c>
      <c r="F191" s="3">
        <f t="shared" si="112"/>
        <v>13000</v>
      </c>
      <c r="G191" s="3">
        <f t="shared" si="112"/>
        <v>0</v>
      </c>
      <c r="H191" s="3">
        <f t="shared" si="112"/>
        <v>0</v>
      </c>
      <c r="I191" s="3">
        <f t="shared" si="112"/>
        <v>0</v>
      </c>
      <c r="J191" s="3">
        <f t="shared" si="112"/>
        <v>0</v>
      </c>
      <c r="K191" s="3">
        <f t="shared" si="112"/>
        <v>0</v>
      </c>
      <c r="L191" s="148">
        <f t="shared" si="81"/>
        <v>13000</v>
      </c>
      <c r="M191" s="148">
        <f t="shared" si="91"/>
        <v>13000</v>
      </c>
      <c r="N191" s="148">
        <f t="shared" si="82"/>
        <v>0</v>
      </c>
      <c r="O191" s="148"/>
      <c r="P191" s="170"/>
    </row>
    <row r="192" spans="1:16" ht="24.75">
      <c r="A192" s="82">
        <v>37219</v>
      </c>
      <c r="B192" s="100" t="s">
        <v>122</v>
      </c>
      <c r="C192" s="109">
        <v>7000</v>
      </c>
      <c r="D192" s="209">
        <f t="shared" si="105"/>
        <v>0</v>
      </c>
      <c r="E192" s="208">
        <f t="shared" si="79"/>
        <v>7000</v>
      </c>
      <c r="F192" s="162">
        <v>7000</v>
      </c>
      <c r="G192" s="109"/>
      <c r="H192" s="162"/>
      <c r="I192" s="162"/>
      <c r="J192" s="162"/>
      <c r="K192" s="159"/>
      <c r="L192" s="148">
        <f t="shared" si="81"/>
        <v>7000</v>
      </c>
      <c r="M192" s="148">
        <f t="shared" si="91"/>
        <v>7000</v>
      </c>
      <c r="N192" s="148">
        <f t="shared" si="82"/>
        <v>0</v>
      </c>
      <c r="O192" s="148"/>
      <c r="P192" s="170"/>
    </row>
    <row r="193" spans="1:16" ht="24.75">
      <c r="A193" s="82">
        <v>37223</v>
      </c>
      <c r="B193" s="100" t="s">
        <v>123</v>
      </c>
      <c r="C193" s="109">
        <v>6000</v>
      </c>
      <c r="D193" s="210">
        <f aca="true" t="shared" si="113" ref="D193:D199">SUM(E193-C193)</f>
        <v>0</v>
      </c>
      <c r="E193" s="208">
        <f t="shared" si="79"/>
        <v>6000</v>
      </c>
      <c r="F193" s="162">
        <v>6000</v>
      </c>
      <c r="G193" s="109"/>
      <c r="H193" s="162"/>
      <c r="I193" s="162"/>
      <c r="J193" s="162"/>
      <c r="K193" s="159"/>
      <c r="L193" s="148">
        <f t="shared" si="81"/>
        <v>6000</v>
      </c>
      <c r="M193" s="148">
        <f t="shared" si="91"/>
        <v>6000</v>
      </c>
      <c r="N193" s="148">
        <f t="shared" si="82"/>
        <v>0</v>
      </c>
      <c r="O193" s="148"/>
      <c r="P193" s="170"/>
    </row>
    <row r="194" spans="1:16" ht="42.75" customHeight="1">
      <c r="A194" s="233" t="s">
        <v>423</v>
      </c>
      <c r="B194" s="234"/>
      <c r="C194" s="181">
        <f>SUM(C195+C197)</f>
        <v>48000</v>
      </c>
      <c r="D194" s="209">
        <f t="shared" si="113"/>
        <v>-48000</v>
      </c>
      <c r="E194" s="208">
        <f t="shared" si="79"/>
        <v>0</v>
      </c>
      <c r="F194" s="181">
        <f aca="true" t="shared" si="114" ref="F194:K194">SUM(F195+F197)</f>
        <v>0</v>
      </c>
      <c r="G194" s="181">
        <f t="shared" si="114"/>
        <v>0</v>
      </c>
      <c r="H194" s="181">
        <f t="shared" si="114"/>
        <v>0</v>
      </c>
      <c r="I194" s="181">
        <f t="shared" si="114"/>
        <v>0</v>
      </c>
      <c r="J194" s="181">
        <f t="shared" si="114"/>
        <v>0</v>
      </c>
      <c r="K194" s="181">
        <f t="shared" si="114"/>
        <v>0</v>
      </c>
      <c r="L194" s="148">
        <f t="shared" si="81"/>
        <v>0</v>
      </c>
      <c r="M194" s="148">
        <f t="shared" si="91"/>
        <v>48000</v>
      </c>
      <c r="N194" s="148">
        <f t="shared" si="82"/>
        <v>-48000</v>
      </c>
      <c r="O194" s="148"/>
      <c r="P194" s="170"/>
    </row>
    <row r="195" spans="1:16" ht="41.25" customHeight="1">
      <c r="A195" s="13">
        <v>311</v>
      </c>
      <c r="B195" s="58" t="s">
        <v>8</v>
      </c>
      <c r="C195" s="108">
        <f>SUM(C196)</f>
        <v>40900</v>
      </c>
      <c r="D195" s="209">
        <f t="shared" si="113"/>
        <v>-40900</v>
      </c>
      <c r="E195" s="208">
        <f t="shared" si="79"/>
        <v>0</v>
      </c>
      <c r="F195" s="108">
        <f aca="true" t="shared" si="115" ref="F195:K195">SUM(F196)</f>
        <v>0</v>
      </c>
      <c r="G195" s="108">
        <f t="shared" si="115"/>
        <v>0</v>
      </c>
      <c r="H195" s="108">
        <f t="shared" si="115"/>
        <v>0</v>
      </c>
      <c r="I195" s="108">
        <f t="shared" si="115"/>
        <v>0</v>
      </c>
      <c r="J195" s="108">
        <f t="shared" si="115"/>
        <v>0</v>
      </c>
      <c r="K195" s="108">
        <f t="shared" si="115"/>
        <v>0</v>
      </c>
      <c r="L195" s="148">
        <f t="shared" si="81"/>
        <v>0</v>
      </c>
      <c r="M195" s="148">
        <f t="shared" si="91"/>
        <v>40900</v>
      </c>
      <c r="N195" s="148">
        <f t="shared" si="82"/>
        <v>-40900</v>
      </c>
      <c r="O195" s="148"/>
      <c r="P195" s="170"/>
    </row>
    <row r="196" spans="1:16" ht="18" customHeight="1">
      <c r="A196" s="11">
        <v>31111</v>
      </c>
      <c r="B196" s="83" t="s">
        <v>9</v>
      </c>
      <c r="C196" s="109">
        <v>40900</v>
      </c>
      <c r="D196" s="210">
        <f t="shared" si="113"/>
        <v>-40900</v>
      </c>
      <c r="E196" s="208">
        <f t="shared" si="79"/>
        <v>0</v>
      </c>
      <c r="F196" s="162"/>
      <c r="G196" s="109"/>
      <c r="H196" s="162"/>
      <c r="I196" s="162">
        <v>0</v>
      </c>
      <c r="J196" s="162"/>
      <c r="K196" s="159"/>
      <c r="L196" s="148">
        <f t="shared" si="81"/>
        <v>0</v>
      </c>
      <c r="M196" s="148">
        <f t="shared" si="91"/>
        <v>40900</v>
      </c>
      <c r="N196" s="148">
        <f t="shared" si="82"/>
        <v>-40900</v>
      </c>
      <c r="O196" s="148"/>
      <c r="P196" s="170"/>
    </row>
    <row r="197" spans="1:16" ht="15.75" customHeight="1">
      <c r="A197" s="13">
        <v>313</v>
      </c>
      <c r="B197" s="77" t="s">
        <v>14</v>
      </c>
      <c r="C197" s="108">
        <f>SUM(C198:C199)</f>
        <v>7100</v>
      </c>
      <c r="D197" s="209">
        <f t="shared" si="113"/>
        <v>-7100</v>
      </c>
      <c r="E197" s="208">
        <f t="shared" si="79"/>
        <v>0</v>
      </c>
      <c r="F197" s="108">
        <f aca="true" t="shared" si="116" ref="F197:K197">SUM(F198:F199)</f>
        <v>0</v>
      </c>
      <c r="G197" s="108">
        <f t="shared" si="116"/>
        <v>0</v>
      </c>
      <c r="H197" s="108">
        <f t="shared" si="116"/>
        <v>0</v>
      </c>
      <c r="I197" s="108">
        <f t="shared" si="116"/>
        <v>0</v>
      </c>
      <c r="J197" s="108">
        <f t="shared" si="116"/>
        <v>0</v>
      </c>
      <c r="K197" s="108">
        <f t="shared" si="116"/>
        <v>0</v>
      </c>
      <c r="L197" s="148">
        <f t="shared" si="81"/>
        <v>0</v>
      </c>
      <c r="M197" s="148">
        <f t="shared" si="91"/>
        <v>7100</v>
      </c>
      <c r="N197" s="148">
        <f t="shared" si="82"/>
        <v>-7100</v>
      </c>
      <c r="O197" s="183"/>
      <c r="P197" s="184"/>
    </row>
    <row r="198" spans="1:16" ht="15" customHeight="1">
      <c r="A198" s="11">
        <v>31321</v>
      </c>
      <c r="B198" s="83" t="s">
        <v>79</v>
      </c>
      <c r="C198" s="109">
        <f>7100-C199</f>
        <v>6398</v>
      </c>
      <c r="D198" s="210">
        <f t="shared" si="113"/>
        <v>-6398</v>
      </c>
      <c r="E198" s="208">
        <f t="shared" si="79"/>
        <v>0</v>
      </c>
      <c r="F198" s="162"/>
      <c r="G198" s="109"/>
      <c r="H198" s="162"/>
      <c r="I198" s="162">
        <v>0</v>
      </c>
      <c r="J198" s="162"/>
      <c r="K198" s="159"/>
      <c r="L198" s="148">
        <f t="shared" si="81"/>
        <v>0</v>
      </c>
      <c r="M198" s="148">
        <f t="shared" si="91"/>
        <v>6398</v>
      </c>
      <c r="N198" s="148">
        <f t="shared" si="82"/>
        <v>-6398</v>
      </c>
      <c r="O198" s="148"/>
      <c r="P198" s="170"/>
    </row>
    <row r="199" spans="1:16" ht="15" customHeight="1">
      <c r="A199" s="11">
        <v>31331</v>
      </c>
      <c r="B199" s="83" t="s">
        <v>16</v>
      </c>
      <c r="C199" s="109">
        <v>702</v>
      </c>
      <c r="D199" s="210">
        <f t="shared" si="113"/>
        <v>-702</v>
      </c>
      <c r="E199" s="208">
        <f t="shared" si="79"/>
        <v>0</v>
      </c>
      <c r="F199" s="162"/>
      <c r="G199" s="109"/>
      <c r="H199" s="162"/>
      <c r="I199" s="162">
        <v>0</v>
      </c>
      <c r="J199" s="162"/>
      <c r="K199" s="159"/>
      <c r="L199" s="148">
        <f t="shared" si="81"/>
        <v>0</v>
      </c>
      <c r="M199" s="148">
        <f t="shared" si="91"/>
        <v>702</v>
      </c>
      <c r="N199" s="148">
        <f t="shared" si="82"/>
        <v>-702</v>
      </c>
      <c r="O199" s="148"/>
      <c r="P199" s="170"/>
    </row>
    <row r="200" spans="1:16" ht="29.25" customHeight="1">
      <c r="A200" s="273" t="s">
        <v>124</v>
      </c>
      <c r="B200" s="274"/>
      <c r="C200" s="120">
        <f>SUM(C201)</f>
        <v>16000</v>
      </c>
      <c r="D200" s="209">
        <f>SUM(E200-C200)</f>
        <v>0</v>
      </c>
      <c r="E200" s="207">
        <f t="shared" si="79"/>
        <v>16000</v>
      </c>
      <c r="F200" s="40">
        <f aca="true" t="shared" si="117" ref="F200:K201">SUM(F201)</f>
        <v>16000</v>
      </c>
      <c r="G200" s="40">
        <f t="shared" si="117"/>
        <v>0</v>
      </c>
      <c r="H200" s="40">
        <f t="shared" si="117"/>
        <v>0</v>
      </c>
      <c r="I200" s="40">
        <f t="shared" si="117"/>
        <v>0</v>
      </c>
      <c r="J200" s="40">
        <f t="shared" si="117"/>
        <v>0</v>
      </c>
      <c r="K200" s="40">
        <f t="shared" si="117"/>
        <v>0</v>
      </c>
      <c r="L200" s="148">
        <f t="shared" si="81"/>
        <v>16000</v>
      </c>
      <c r="M200" s="148">
        <f t="shared" si="91"/>
        <v>16000</v>
      </c>
      <c r="N200" s="148">
        <f t="shared" si="82"/>
        <v>0</v>
      </c>
      <c r="O200" s="148"/>
      <c r="P200" s="170"/>
    </row>
    <row r="201" spans="1:16" ht="27" customHeight="1">
      <c r="A201" s="6" t="s">
        <v>125</v>
      </c>
      <c r="B201" s="65"/>
      <c r="C201" s="119">
        <f>SUM(C202)</f>
        <v>16000</v>
      </c>
      <c r="D201" s="209">
        <f aca="true" t="shared" si="118" ref="D201:D206">SUM(E201-C201)</f>
        <v>0</v>
      </c>
      <c r="E201" s="207">
        <f t="shared" si="79"/>
        <v>16000</v>
      </c>
      <c r="F201" s="39">
        <f t="shared" si="117"/>
        <v>16000</v>
      </c>
      <c r="G201" s="39">
        <f t="shared" si="117"/>
        <v>0</v>
      </c>
      <c r="H201" s="39">
        <f t="shared" si="117"/>
        <v>0</v>
      </c>
      <c r="I201" s="39">
        <f t="shared" si="117"/>
        <v>0</v>
      </c>
      <c r="J201" s="39">
        <f t="shared" si="117"/>
        <v>0</v>
      </c>
      <c r="K201" s="39">
        <f t="shared" si="117"/>
        <v>0</v>
      </c>
      <c r="L201" s="148">
        <f t="shared" si="81"/>
        <v>16000</v>
      </c>
      <c r="M201" s="148">
        <f t="shared" si="91"/>
        <v>16000</v>
      </c>
      <c r="N201" s="148">
        <f t="shared" si="82"/>
        <v>0</v>
      </c>
      <c r="O201" s="148"/>
      <c r="P201" s="170"/>
    </row>
    <row r="202" spans="1:16" ht="15">
      <c r="A202" s="13">
        <v>372</v>
      </c>
      <c r="B202" s="58" t="s">
        <v>126</v>
      </c>
      <c r="C202" s="117">
        <f>SUM(C203)</f>
        <v>16000</v>
      </c>
      <c r="D202" s="209">
        <f t="shared" si="118"/>
        <v>0</v>
      </c>
      <c r="E202" s="207">
        <f t="shared" si="79"/>
        <v>16000</v>
      </c>
      <c r="F202" s="3">
        <f aca="true" t="shared" si="119" ref="F202:K202">SUM(F203)</f>
        <v>16000</v>
      </c>
      <c r="G202" s="3">
        <f t="shared" si="119"/>
        <v>0</v>
      </c>
      <c r="H202" s="3">
        <f t="shared" si="119"/>
        <v>0</v>
      </c>
      <c r="I202" s="3">
        <f t="shared" si="119"/>
        <v>0</v>
      </c>
      <c r="J202" s="3">
        <f t="shared" si="119"/>
        <v>0</v>
      </c>
      <c r="K202" s="3">
        <f t="shared" si="119"/>
        <v>0</v>
      </c>
      <c r="L202" s="148">
        <f t="shared" si="81"/>
        <v>16000</v>
      </c>
      <c r="M202" s="148">
        <f t="shared" si="91"/>
        <v>16000</v>
      </c>
      <c r="N202" s="148">
        <f t="shared" si="82"/>
        <v>0</v>
      </c>
      <c r="O202" s="148"/>
      <c r="P202" s="170"/>
    </row>
    <row r="203" spans="1:16" ht="24.75">
      <c r="A203" s="84">
        <v>37217</v>
      </c>
      <c r="B203" s="94" t="s">
        <v>127</v>
      </c>
      <c r="C203" s="109">
        <v>16000</v>
      </c>
      <c r="D203" s="209">
        <f t="shared" si="118"/>
        <v>0</v>
      </c>
      <c r="E203" s="207">
        <f t="shared" si="79"/>
        <v>16000</v>
      </c>
      <c r="F203" s="162">
        <v>16000</v>
      </c>
      <c r="G203" s="162"/>
      <c r="H203" s="162"/>
      <c r="I203" s="162"/>
      <c r="J203" s="162"/>
      <c r="K203" s="159"/>
      <c r="L203" s="148">
        <f t="shared" si="81"/>
        <v>16000</v>
      </c>
      <c r="M203" s="148">
        <f t="shared" si="91"/>
        <v>16000</v>
      </c>
      <c r="N203" s="148">
        <f t="shared" si="82"/>
        <v>0</v>
      </c>
      <c r="O203" s="148"/>
      <c r="P203" s="170"/>
    </row>
    <row r="204" spans="1:16" ht="26.25" customHeight="1">
      <c r="A204" s="273" t="s">
        <v>128</v>
      </c>
      <c r="B204" s="274"/>
      <c r="C204" s="120">
        <f>SUM(C205+C208)</f>
        <v>18000</v>
      </c>
      <c r="D204" s="209">
        <f t="shared" si="118"/>
        <v>0</v>
      </c>
      <c r="E204" s="207">
        <f t="shared" si="79"/>
        <v>18000</v>
      </c>
      <c r="F204" s="40">
        <f aca="true" t="shared" si="120" ref="F204:K204">SUM(F205+F208)</f>
        <v>18000</v>
      </c>
      <c r="G204" s="40">
        <f>SUM(G205+G208)</f>
        <v>0</v>
      </c>
      <c r="H204" s="40">
        <f t="shared" si="120"/>
        <v>0</v>
      </c>
      <c r="I204" s="40">
        <f t="shared" si="120"/>
        <v>0</v>
      </c>
      <c r="J204" s="40">
        <f t="shared" si="120"/>
        <v>0</v>
      </c>
      <c r="K204" s="40">
        <f t="shared" si="120"/>
        <v>0</v>
      </c>
      <c r="L204" s="148">
        <f t="shared" si="81"/>
        <v>18000</v>
      </c>
      <c r="M204" s="148">
        <f t="shared" si="91"/>
        <v>18000</v>
      </c>
      <c r="N204" s="148">
        <f t="shared" si="82"/>
        <v>0</v>
      </c>
      <c r="O204" s="148"/>
      <c r="P204" s="170"/>
    </row>
    <row r="205" spans="1:16" ht="27" customHeight="1">
      <c r="A205" s="233" t="s">
        <v>129</v>
      </c>
      <c r="B205" s="234"/>
      <c r="C205" s="119">
        <f>SUM(C206)</f>
        <v>10000</v>
      </c>
      <c r="D205" s="209">
        <f t="shared" si="118"/>
        <v>0</v>
      </c>
      <c r="E205" s="207">
        <f t="shared" si="79"/>
        <v>10000</v>
      </c>
      <c r="F205" s="39">
        <f aca="true" t="shared" si="121" ref="F205:K205">SUM(F206)</f>
        <v>10000</v>
      </c>
      <c r="G205" s="39">
        <f t="shared" si="121"/>
        <v>0</v>
      </c>
      <c r="H205" s="39">
        <f t="shared" si="121"/>
        <v>0</v>
      </c>
      <c r="I205" s="39">
        <f t="shared" si="121"/>
        <v>0</v>
      </c>
      <c r="J205" s="39">
        <f t="shared" si="121"/>
        <v>0</v>
      </c>
      <c r="K205" s="39">
        <f t="shared" si="121"/>
        <v>0</v>
      </c>
      <c r="L205" s="148">
        <f t="shared" si="81"/>
        <v>10000</v>
      </c>
      <c r="M205" s="148">
        <f t="shared" si="91"/>
        <v>10000</v>
      </c>
      <c r="N205" s="148">
        <f t="shared" si="82"/>
        <v>0</v>
      </c>
      <c r="O205" s="148"/>
      <c r="P205" s="170"/>
    </row>
    <row r="206" spans="1:16" ht="26.25" customHeight="1">
      <c r="A206" s="13">
        <v>381</v>
      </c>
      <c r="B206" s="77" t="s">
        <v>65</v>
      </c>
      <c r="C206" s="117">
        <f>SUM(C207)</f>
        <v>10000</v>
      </c>
      <c r="D206" s="209">
        <f t="shared" si="118"/>
        <v>0</v>
      </c>
      <c r="E206" s="207">
        <f t="shared" si="79"/>
        <v>10000</v>
      </c>
      <c r="F206" s="3">
        <f aca="true" t="shared" si="122" ref="F206:K206">SUM(F207)</f>
        <v>10000</v>
      </c>
      <c r="G206" s="3">
        <f t="shared" si="122"/>
        <v>0</v>
      </c>
      <c r="H206" s="3">
        <f t="shared" si="122"/>
        <v>0</v>
      </c>
      <c r="I206" s="3">
        <f t="shared" si="122"/>
        <v>0</v>
      </c>
      <c r="J206" s="3">
        <f t="shared" si="122"/>
        <v>0</v>
      </c>
      <c r="K206" s="3">
        <f t="shared" si="122"/>
        <v>0</v>
      </c>
      <c r="L206" s="148">
        <f t="shared" si="81"/>
        <v>10000</v>
      </c>
      <c r="M206" s="148">
        <f t="shared" si="91"/>
        <v>10000</v>
      </c>
      <c r="N206" s="148">
        <f t="shared" si="82"/>
        <v>0</v>
      </c>
      <c r="O206" s="148"/>
      <c r="P206" s="170"/>
    </row>
    <row r="207" spans="1:16" ht="24.75">
      <c r="A207" s="84">
        <v>3811904</v>
      </c>
      <c r="B207" s="94" t="s">
        <v>130</v>
      </c>
      <c r="C207" s="110">
        <v>10000</v>
      </c>
      <c r="D207" s="210">
        <f>SUM(E207-C207)</f>
        <v>0</v>
      </c>
      <c r="E207" s="208">
        <f t="shared" si="79"/>
        <v>10000</v>
      </c>
      <c r="F207" s="162">
        <v>10000</v>
      </c>
      <c r="G207" s="162"/>
      <c r="H207" s="162"/>
      <c r="I207" s="162"/>
      <c r="J207" s="162"/>
      <c r="K207" s="160"/>
      <c r="L207" s="148">
        <f t="shared" si="81"/>
        <v>10000</v>
      </c>
      <c r="M207" s="148">
        <f t="shared" si="91"/>
        <v>10000</v>
      </c>
      <c r="N207" s="148">
        <f t="shared" si="82"/>
        <v>0</v>
      </c>
      <c r="O207" s="148"/>
      <c r="P207" s="170"/>
    </row>
    <row r="208" spans="1:16" ht="26.25" customHeight="1">
      <c r="A208" s="233" t="s">
        <v>131</v>
      </c>
      <c r="B208" s="234"/>
      <c r="C208" s="119">
        <f>SUM(C209)</f>
        <v>8000</v>
      </c>
      <c r="D208" s="209">
        <f>SUM(E208-C208)</f>
        <v>0</v>
      </c>
      <c r="E208" s="207">
        <f t="shared" si="79"/>
        <v>8000</v>
      </c>
      <c r="F208" s="39">
        <f aca="true" t="shared" si="123" ref="F208:K208">SUM(F209)</f>
        <v>8000</v>
      </c>
      <c r="G208" s="39">
        <f t="shared" si="123"/>
        <v>0</v>
      </c>
      <c r="H208" s="39">
        <f t="shared" si="123"/>
        <v>0</v>
      </c>
      <c r="I208" s="39">
        <f t="shared" si="123"/>
        <v>0</v>
      </c>
      <c r="J208" s="39">
        <f t="shared" si="123"/>
        <v>0</v>
      </c>
      <c r="K208" s="39">
        <f t="shared" si="123"/>
        <v>0</v>
      </c>
      <c r="L208" s="148">
        <f t="shared" si="81"/>
        <v>8000</v>
      </c>
      <c r="M208" s="148">
        <f t="shared" si="91"/>
        <v>8000</v>
      </c>
      <c r="N208" s="148">
        <f t="shared" si="82"/>
        <v>0</v>
      </c>
      <c r="O208" s="148"/>
      <c r="P208" s="170"/>
    </row>
    <row r="209" spans="1:16" ht="28.5" customHeight="1">
      <c r="A209" s="13">
        <v>381</v>
      </c>
      <c r="B209" s="66" t="s">
        <v>65</v>
      </c>
      <c r="C209" s="117">
        <f>SUM(C210)</f>
        <v>8000</v>
      </c>
      <c r="D209" s="209">
        <f aca="true" t="shared" si="124" ref="D209:D218">SUM(E209-C209)</f>
        <v>0</v>
      </c>
      <c r="E209" s="207">
        <f aca="true" t="shared" si="125" ref="E209:E277">SUM(F209:K209)</f>
        <v>8000</v>
      </c>
      <c r="F209" s="3">
        <f aca="true" t="shared" si="126" ref="F209:K209">SUM(F210)</f>
        <v>8000</v>
      </c>
      <c r="G209" s="3">
        <f t="shared" si="126"/>
        <v>0</v>
      </c>
      <c r="H209" s="3">
        <f t="shared" si="126"/>
        <v>0</v>
      </c>
      <c r="I209" s="3">
        <f t="shared" si="126"/>
        <v>0</v>
      </c>
      <c r="J209" s="3">
        <f t="shared" si="126"/>
        <v>0</v>
      </c>
      <c r="K209" s="3">
        <f t="shared" si="126"/>
        <v>0</v>
      </c>
      <c r="L209" s="148">
        <f t="shared" si="81"/>
        <v>8000</v>
      </c>
      <c r="M209" s="148">
        <f t="shared" si="91"/>
        <v>8000</v>
      </c>
      <c r="N209" s="148">
        <f t="shared" si="82"/>
        <v>0</v>
      </c>
      <c r="O209" s="148"/>
      <c r="P209" s="170"/>
    </row>
    <row r="210" spans="1:16" ht="24.75">
      <c r="A210" s="84">
        <v>3811409</v>
      </c>
      <c r="B210" s="94" t="s">
        <v>132</v>
      </c>
      <c r="C210" s="110">
        <v>8000</v>
      </c>
      <c r="D210" s="211">
        <f t="shared" si="124"/>
        <v>0</v>
      </c>
      <c r="E210" s="208">
        <f t="shared" si="125"/>
        <v>8000</v>
      </c>
      <c r="F210" s="162">
        <v>8000</v>
      </c>
      <c r="G210" s="162"/>
      <c r="H210" s="162"/>
      <c r="I210" s="162"/>
      <c r="J210" s="162"/>
      <c r="K210" s="160"/>
      <c r="L210" s="148">
        <f t="shared" si="81"/>
        <v>8000</v>
      </c>
      <c r="M210" s="148">
        <f t="shared" si="91"/>
        <v>8000</v>
      </c>
      <c r="N210" s="148">
        <f t="shared" si="82"/>
        <v>0</v>
      </c>
      <c r="O210" s="148"/>
      <c r="P210" s="170"/>
    </row>
    <row r="211" spans="1:16" ht="24.75" customHeight="1">
      <c r="A211" s="273" t="s">
        <v>133</v>
      </c>
      <c r="B211" s="274"/>
      <c r="C211" s="120">
        <f>SUM(C212)</f>
        <v>10000</v>
      </c>
      <c r="D211" s="209">
        <f t="shared" si="124"/>
        <v>0</v>
      </c>
      <c r="E211" s="207">
        <f t="shared" si="125"/>
        <v>10000</v>
      </c>
      <c r="F211" s="40">
        <f aca="true" t="shared" si="127" ref="F211:K211">SUM(F212)</f>
        <v>10000</v>
      </c>
      <c r="G211" s="40">
        <f t="shared" si="127"/>
        <v>0</v>
      </c>
      <c r="H211" s="40">
        <f t="shared" si="127"/>
        <v>0</v>
      </c>
      <c r="I211" s="40">
        <f t="shared" si="127"/>
        <v>0</v>
      </c>
      <c r="J211" s="40">
        <f t="shared" si="127"/>
        <v>0</v>
      </c>
      <c r="K211" s="40">
        <f t="shared" si="127"/>
        <v>0</v>
      </c>
      <c r="L211" s="148">
        <f t="shared" si="81"/>
        <v>10000</v>
      </c>
      <c r="M211" s="148">
        <f t="shared" si="91"/>
        <v>10000</v>
      </c>
      <c r="N211" s="148">
        <f aca="true" t="shared" si="128" ref="N211:N279">SUM(L211-M211)</f>
        <v>0</v>
      </c>
      <c r="O211" s="148"/>
      <c r="P211" s="170"/>
    </row>
    <row r="212" spans="1:16" ht="29.25" customHeight="1">
      <c r="A212" s="233" t="s">
        <v>134</v>
      </c>
      <c r="B212" s="234"/>
      <c r="C212" s="119">
        <f>SUM(C213)</f>
        <v>10000</v>
      </c>
      <c r="D212" s="209">
        <f t="shared" si="124"/>
        <v>0</v>
      </c>
      <c r="E212" s="207">
        <f t="shared" si="125"/>
        <v>10000</v>
      </c>
      <c r="F212" s="39">
        <f aca="true" t="shared" si="129" ref="F212:K212">SUM(F213)</f>
        <v>10000</v>
      </c>
      <c r="G212" s="39">
        <f t="shared" si="129"/>
        <v>0</v>
      </c>
      <c r="H212" s="39">
        <f t="shared" si="129"/>
        <v>0</v>
      </c>
      <c r="I212" s="39">
        <f t="shared" si="129"/>
        <v>0</v>
      </c>
      <c r="J212" s="39">
        <f t="shared" si="129"/>
        <v>0</v>
      </c>
      <c r="K212" s="39">
        <f t="shared" si="129"/>
        <v>0</v>
      </c>
      <c r="L212" s="148">
        <f t="shared" si="81"/>
        <v>10000</v>
      </c>
      <c r="M212" s="148">
        <f t="shared" si="91"/>
        <v>10000</v>
      </c>
      <c r="N212" s="148">
        <f t="shared" si="128"/>
        <v>0</v>
      </c>
      <c r="O212" s="148"/>
      <c r="P212" s="170"/>
    </row>
    <row r="213" spans="1:16" ht="27" customHeight="1">
      <c r="A213" s="48">
        <v>381</v>
      </c>
      <c r="B213" s="60" t="s">
        <v>65</v>
      </c>
      <c r="C213" s="124">
        <f>SUM(C214:C217)</f>
        <v>10000</v>
      </c>
      <c r="D213" s="209">
        <f t="shared" si="124"/>
        <v>0</v>
      </c>
      <c r="E213" s="207">
        <f t="shared" si="125"/>
        <v>10000</v>
      </c>
      <c r="F213" s="47">
        <f aca="true" t="shared" si="130" ref="F213:K213">SUM(F214:F217)</f>
        <v>10000</v>
      </c>
      <c r="G213" s="47">
        <f t="shared" si="130"/>
        <v>0</v>
      </c>
      <c r="H213" s="47">
        <f t="shared" si="130"/>
        <v>0</v>
      </c>
      <c r="I213" s="47">
        <f t="shared" si="130"/>
        <v>0</v>
      </c>
      <c r="J213" s="47">
        <f t="shared" si="130"/>
        <v>0</v>
      </c>
      <c r="K213" s="47">
        <f t="shared" si="130"/>
        <v>0</v>
      </c>
      <c r="L213" s="148">
        <f t="shared" si="81"/>
        <v>10000</v>
      </c>
      <c r="M213" s="148">
        <f t="shared" si="91"/>
        <v>10000</v>
      </c>
      <c r="N213" s="148">
        <f t="shared" si="128"/>
        <v>0</v>
      </c>
      <c r="O213" s="148"/>
      <c r="P213" s="170"/>
    </row>
    <row r="214" spans="1:16" ht="15">
      <c r="A214" s="82">
        <v>3811411</v>
      </c>
      <c r="B214" s="83" t="s">
        <v>135</v>
      </c>
      <c r="C214" s="121">
        <v>1000</v>
      </c>
      <c r="D214" s="211">
        <f t="shared" si="124"/>
        <v>0</v>
      </c>
      <c r="E214" s="208">
        <f t="shared" si="125"/>
        <v>1000</v>
      </c>
      <c r="F214" s="121">
        <v>1000</v>
      </c>
      <c r="G214" s="121"/>
      <c r="H214" s="162"/>
      <c r="I214" s="162"/>
      <c r="J214" s="162"/>
      <c r="K214" s="164"/>
      <c r="L214" s="148">
        <f aca="true" t="shared" si="131" ref="L214:L282">SUM(F214:K214)</f>
        <v>1000</v>
      </c>
      <c r="M214" s="148">
        <f t="shared" si="91"/>
        <v>1000</v>
      </c>
      <c r="N214" s="148">
        <f t="shared" si="128"/>
        <v>0</v>
      </c>
      <c r="O214" s="148"/>
      <c r="P214" s="170"/>
    </row>
    <row r="215" spans="1:16" ht="15">
      <c r="A215" s="85">
        <v>3811402</v>
      </c>
      <c r="B215" s="92" t="s">
        <v>136</v>
      </c>
      <c r="C215" s="110">
        <v>0</v>
      </c>
      <c r="D215" s="211">
        <f t="shared" si="124"/>
        <v>0</v>
      </c>
      <c r="E215" s="208">
        <f t="shared" si="125"/>
        <v>0</v>
      </c>
      <c r="F215" s="110">
        <v>0</v>
      </c>
      <c r="G215" s="110"/>
      <c r="H215" s="162"/>
      <c r="I215" s="162"/>
      <c r="J215" s="162"/>
      <c r="K215" s="160"/>
      <c r="L215" s="148">
        <f t="shared" si="131"/>
        <v>0</v>
      </c>
      <c r="M215" s="148">
        <f t="shared" si="91"/>
        <v>0</v>
      </c>
      <c r="N215" s="148">
        <f t="shared" si="128"/>
        <v>0</v>
      </c>
      <c r="O215" s="148"/>
      <c r="P215" s="170"/>
    </row>
    <row r="216" spans="1:16" ht="15">
      <c r="A216" s="85">
        <v>3811908</v>
      </c>
      <c r="B216" s="92" t="s">
        <v>137</v>
      </c>
      <c r="C216" s="110">
        <v>8000</v>
      </c>
      <c r="D216" s="211">
        <f t="shared" si="124"/>
        <v>0</v>
      </c>
      <c r="E216" s="208">
        <f t="shared" si="125"/>
        <v>8000</v>
      </c>
      <c r="F216" s="110">
        <v>8000</v>
      </c>
      <c r="G216" s="110"/>
      <c r="H216" s="162"/>
      <c r="I216" s="162"/>
      <c r="J216" s="162"/>
      <c r="K216" s="160"/>
      <c r="L216" s="148">
        <f t="shared" si="131"/>
        <v>8000</v>
      </c>
      <c r="M216" s="148">
        <f t="shared" si="91"/>
        <v>8000</v>
      </c>
      <c r="N216" s="148">
        <f t="shared" si="128"/>
        <v>0</v>
      </c>
      <c r="O216" s="148"/>
      <c r="P216" s="170"/>
    </row>
    <row r="217" spans="1:16" ht="15">
      <c r="A217" s="86">
        <v>3812</v>
      </c>
      <c r="B217" s="92" t="s">
        <v>138</v>
      </c>
      <c r="C217" s="110">
        <v>1000</v>
      </c>
      <c r="D217" s="211">
        <f t="shared" si="124"/>
        <v>0</v>
      </c>
      <c r="E217" s="208">
        <f t="shared" si="125"/>
        <v>1000</v>
      </c>
      <c r="F217" s="110">
        <v>1000</v>
      </c>
      <c r="G217" s="110"/>
      <c r="H217" s="162"/>
      <c r="I217" s="162"/>
      <c r="J217" s="162"/>
      <c r="K217" s="160"/>
      <c r="L217" s="148">
        <f t="shared" si="131"/>
        <v>1000</v>
      </c>
      <c r="M217" s="148">
        <f t="shared" si="91"/>
        <v>1000</v>
      </c>
      <c r="N217" s="148">
        <f t="shared" si="128"/>
        <v>0</v>
      </c>
      <c r="O217" s="148"/>
      <c r="P217" s="170"/>
    </row>
    <row r="218" spans="1:16" ht="28.5" customHeight="1">
      <c r="A218" s="278" t="s">
        <v>139</v>
      </c>
      <c r="B218" s="279"/>
      <c r="C218" s="122">
        <f>SUM(C219)</f>
        <v>9600</v>
      </c>
      <c r="D218" s="209">
        <f t="shared" si="124"/>
        <v>0</v>
      </c>
      <c r="E218" s="207">
        <f t="shared" si="125"/>
        <v>9600</v>
      </c>
      <c r="F218" s="41">
        <f aca="true" t="shared" si="132" ref="F218:K218">SUM(F219)</f>
        <v>9600</v>
      </c>
      <c r="G218" s="41">
        <f t="shared" si="132"/>
        <v>0</v>
      </c>
      <c r="H218" s="41">
        <f t="shared" si="132"/>
        <v>0</v>
      </c>
      <c r="I218" s="41">
        <f t="shared" si="132"/>
        <v>0</v>
      </c>
      <c r="J218" s="41">
        <f t="shared" si="132"/>
        <v>0</v>
      </c>
      <c r="K218" s="41">
        <f t="shared" si="132"/>
        <v>0</v>
      </c>
      <c r="L218" s="148">
        <f t="shared" si="131"/>
        <v>9600</v>
      </c>
      <c r="M218" s="148">
        <f t="shared" si="91"/>
        <v>9600</v>
      </c>
      <c r="N218" s="148">
        <f t="shared" si="128"/>
        <v>0</v>
      </c>
      <c r="O218" s="148"/>
      <c r="P218" s="170"/>
    </row>
    <row r="219" spans="1:16" ht="28.5" customHeight="1">
      <c r="A219" s="271" t="s">
        <v>5</v>
      </c>
      <c r="B219" s="272"/>
      <c r="C219" s="123">
        <f>SUM(C220)</f>
        <v>9600</v>
      </c>
      <c r="D219" s="212">
        <f>SUM(E219-C219)</f>
        <v>0</v>
      </c>
      <c r="E219" s="207">
        <f t="shared" si="125"/>
        <v>9600</v>
      </c>
      <c r="F219" s="42">
        <f aca="true" t="shared" si="133" ref="F219:K219">SUM(F220)</f>
        <v>9600</v>
      </c>
      <c r="G219" s="42">
        <f t="shared" si="133"/>
        <v>0</v>
      </c>
      <c r="H219" s="42">
        <f t="shared" si="133"/>
        <v>0</v>
      </c>
      <c r="I219" s="42">
        <f t="shared" si="133"/>
        <v>0</v>
      </c>
      <c r="J219" s="42">
        <f t="shared" si="133"/>
        <v>0</v>
      </c>
      <c r="K219" s="42">
        <f t="shared" si="133"/>
        <v>0</v>
      </c>
      <c r="L219" s="148">
        <f t="shared" si="131"/>
        <v>9600</v>
      </c>
      <c r="M219" s="148">
        <f t="shared" si="91"/>
        <v>9600</v>
      </c>
      <c r="N219" s="148">
        <f t="shared" si="128"/>
        <v>0</v>
      </c>
      <c r="O219" s="148"/>
      <c r="P219" s="170"/>
    </row>
    <row r="220" spans="1:16" ht="15">
      <c r="A220" s="24" t="s">
        <v>140</v>
      </c>
      <c r="B220" s="25"/>
      <c r="C220" s="120">
        <f>SUM(C221)</f>
        <v>9600</v>
      </c>
      <c r="D220" s="212">
        <f aca="true" t="shared" si="134" ref="D220:D221">SUM(E220-C220)</f>
        <v>0</v>
      </c>
      <c r="E220" s="207">
        <f t="shared" si="125"/>
        <v>9600</v>
      </c>
      <c r="F220" s="40">
        <f aca="true" t="shared" si="135" ref="F220:K220">SUM(F221)</f>
        <v>9600</v>
      </c>
      <c r="G220" s="40">
        <f t="shared" si="135"/>
        <v>0</v>
      </c>
      <c r="H220" s="40">
        <f t="shared" si="135"/>
        <v>0</v>
      </c>
      <c r="I220" s="40">
        <f t="shared" si="135"/>
        <v>0</v>
      </c>
      <c r="J220" s="40">
        <f t="shared" si="135"/>
        <v>0</v>
      </c>
      <c r="K220" s="40">
        <f t="shared" si="135"/>
        <v>0</v>
      </c>
      <c r="L220" s="148">
        <f t="shared" si="131"/>
        <v>9600</v>
      </c>
      <c r="M220" s="148">
        <f t="shared" si="91"/>
        <v>9600</v>
      </c>
      <c r="N220" s="148">
        <f t="shared" si="128"/>
        <v>0</v>
      </c>
      <c r="O220" s="148"/>
      <c r="P220" s="170"/>
    </row>
    <row r="221" spans="1:16" ht="15">
      <c r="A221" s="6" t="s">
        <v>141</v>
      </c>
      <c r="B221" s="7"/>
      <c r="C221" s="119">
        <f>SUM(C222+C224+C228+C231)</f>
        <v>9600</v>
      </c>
      <c r="D221" s="212">
        <f t="shared" si="134"/>
        <v>0</v>
      </c>
      <c r="E221" s="207">
        <f t="shared" si="125"/>
        <v>9600</v>
      </c>
      <c r="F221" s="39">
        <f aca="true" t="shared" si="136" ref="F221:K221">SUM(F222+F224+F228+F231)</f>
        <v>9600</v>
      </c>
      <c r="G221" s="39">
        <f t="shared" si="136"/>
        <v>0</v>
      </c>
      <c r="H221" s="39">
        <f t="shared" si="136"/>
        <v>0</v>
      </c>
      <c r="I221" s="39">
        <f t="shared" si="136"/>
        <v>0</v>
      </c>
      <c r="J221" s="39">
        <f t="shared" si="136"/>
        <v>0</v>
      </c>
      <c r="K221" s="39">
        <f t="shared" si="136"/>
        <v>0</v>
      </c>
      <c r="L221" s="148">
        <f t="shared" si="131"/>
        <v>9600</v>
      </c>
      <c r="M221" s="148">
        <f t="shared" si="91"/>
        <v>9600</v>
      </c>
      <c r="N221" s="148">
        <f t="shared" si="128"/>
        <v>0</v>
      </c>
      <c r="O221" s="148"/>
      <c r="P221" s="170"/>
    </row>
    <row r="222" spans="1:16" ht="15">
      <c r="A222" s="49">
        <v>342</v>
      </c>
      <c r="B222" s="102" t="s">
        <v>142</v>
      </c>
      <c r="C222" s="117">
        <f>SUM(C223)</f>
        <v>0</v>
      </c>
      <c r="D222" s="210">
        <f>SUM(E222-C222)</f>
        <v>0</v>
      </c>
      <c r="E222" s="208">
        <f t="shared" si="125"/>
        <v>0</v>
      </c>
      <c r="F222" s="3">
        <f aca="true" t="shared" si="137" ref="F222:K222">SUM(F223)</f>
        <v>0</v>
      </c>
      <c r="G222" s="3">
        <f t="shared" si="137"/>
        <v>0</v>
      </c>
      <c r="H222" s="3">
        <f t="shared" si="137"/>
        <v>0</v>
      </c>
      <c r="I222" s="3">
        <f t="shared" si="137"/>
        <v>0</v>
      </c>
      <c r="J222" s="3">
        <f t="shared" si="137"/>
        <v>0</v>
      </c>
      <c r="K222" s="3">
        <f t="shared" si="137"/>
        <v>0</v>
      </c>
      <c r="L222" s="148">
        <f t="shared" si="131"/>
        <v>0</v>
      </c>
      <c r="M222" s="148">
        <f aca="true" t="shared" si="138" ref="M222:M290">C222</f>
        <v>0</v>
      </c>
      <c r="N222" s="148">
        <f t="shared" si="128"/>
        <v>0</v>
      </c>
      <c r="O222" s="148"/>
      <c r="P222" s="170"/>
    </row>
    <row r="223" spans="1:16" ht="15">
      <c r="A223" s="87">
        <v>3423</v>
      </c>
      <c r="B223" s="103" t="s">
        <v>143</v>
      </c>
      <c r="C223" s="121">
        <v>0</v>
      </c>
      <c r="D223" s="210">
        <f>SUM(E223-C223)</f>
        <v>0</v>
      </c>
      <c r="E223" s="208">
        <f t="shared" si="125"/>
        <v>0</v>
      </c>
      <c r="F223" s="162"/>
      <c r="G223" s="162"/>
      <c r="H223" s="162"/>
      <c r="I223" s="162"/>
      <c r="J223" s="162"/>
      <c r="K223" s="162"/>
      <c r="L223" s="148">
        <f t="shared" si="131"/>
        <v>0</v>
      </c>
      <c r="M223" s="148">
        <f t="shared" si="138"/>
        <v>0</v>
      </c>
      <c r="N223" s="148">
        <f t="shared" si="128"/>
        <v>0</v>
      </c>
      <c r="O223" s="148"/>
      <c r="P223" s="170"/>
    </row>
    <row r="224" spans="1:16" ht="15">
      <c r="A224" s="13">
        <v>343</v>
      </c>
      <c r="B224" s="96" t="s">
        <v>88</v>
      </c>
      <c r="C224" s="117">
        <f>SUM(C225:C227)</f>
        <v>7100</v>
      </c>
      <c r="D224" s="209">
        <f>SUM(E224-C224)</f>
        <v>0</v>
      </c>
      <c r="E224" s="207">
        <f t="shared" si="125"/>
        <v>7100</v>
      </c>
      <c r="F224" s="3">
        <f aca="true" t="shared" si="139" ref="F224:K224">SUM(F225:F227)</f>
        <v>7100</v>
      </c>
      <c r="G224" s="3">
        <f t="shared" si="139"/>
        <v>0</v>
      </c>
      <c r="H224" s="3">
        <f t="shared" si="139"/>
        <v>0</v>
      </c>
      <c r="I224" s="3">
        <f t="shared" si="139"/>
        <v>0</v>
      </c>
      <c r="J224" s="3">
        <f t="shared" si="139"/>
        <v>0</v>
      </c>
      <c r="K224" s="3">
        <f t="shared" si="139"/>
        <v>0</v>
      </c>
      <c r="L224" s="148">
        <f t="shared" si="131"/>
        <v>7100</v>
      </c>
      <c r="M224" s="148">
        <f t="shared" si="138"/>
        <v>7100</v>
      </c>
      <c r="N224" s="148">
        <f t="shared" si="128"/>
        <v>0</v>
      </c>
      <c r="O224" s="148"/>
      <c r="P224" s="170"/>
    </row>
    <row r="225" spans="1:16" ht="24.75">
      <c r="A225" s="84">
        <v>34311</v>
      </c>
      <c r="B225" s="94" t="s">
        <v>89</v>
      </c>
      <c r="C225" s="110">
        <v>7000</v>
      </c>
      <c r="D225" s="210">
        <f>SUM(E225-C225)</f>
        <v>0</v>
      </c>
      <c r="E225" s="208">
        <f t="shared" si="125"/>
        <v>7000</v>
      </c>
      <c r="F225" s="110">
        <v>7000</v>
      </c>
      <c r="G225" s="162"/>
      <c r="H225" s="162"/>
      <c r="I225" s="162"/>
      <c r="J225" s="162"/>
      <c r="K225" s="160"/>
      <c r="L225" s="148">
        <f t="shared" si="131"/>
        <v>7000</v>
      </c>
      <c r="M225" s="148">
        <f t="shared" si="138"/>
        <v>7000</v>
      </c>
      <c r="N225" s="148">
        <f t="shared" si="128"/>
        <v>0</v>
      </c>
      <c r="O225" s="148"/>
      <c r="P225" s="170"/>
    </row>
    <row r="226" spans="1:16" ht="15">
      <c r="A226" s="84">
        <v>34321</v>
      </c>
      <c r="B226" s="94" t="s">
        <v>144</v>
      </c>
      <c r="C226" s="110">
        <v>0</v>
      </c>
      <c r="D226" s="210">
        <f aca="true" t="shared" si="140" ref="D226:D227">SUM(E226-C226)</f>
        <v>0</v>
      </c>
      <c r="E226" s="208">
        <f t="shared" si="125"/>
        <v>0</v>
      </c>
      <c r="F226" s="110">
        <v>0</v>
      </c>
      <c r="G226" s="162"/>
      <c r="H226" s="162"/>
      <c r="I226" s="162"/>
      <c r="J226" s="162"/>
      <c r="K226" s="160"/>
      <c r="L226" s="148">
        <f t="shared" si="131"/>
        <v>0</v>
      </c>
      <c r="M226" s="148">
        <f t="shared" si="138"/>
        <v>0</v>
      </c>
      <c r="N226" s="148">
        <f t="shared" si="128"/>
        <v>0</v>
      </c>
      <c r="O226" s="148"/>
      <c r="P226" s="170"/>
    </row>
    <row r="227" spans="1:16" ht="15">
      <c r="A227" s="84">
        <v>3433</v>
      </c>
      <c r="B227" s="94" t="s">
        <v>145</v>
      </c>
      <c r="C227" s="110">
        <v>100</v>
      </c>
      <c r="D227" s="210">
        <f t="shared" si="140"/>
        <v>0</v>
      </c>
      <c r="E227" s="208">
        <f t="shared" si="125"/>
        <v>100</v>
      </c>
      <c r="F227" s="110">
        <v>100</v>
      </c>
      <c r="G227" s="162"/>
      <c r="H227" s="162"/>
      <c r="I227" s="162"/>
      <c r="J227" s="162"/>
      <c r="K227" s="160"/>
      <c r="L227" s="148">
        <f t="shared" si="131"/>
        <v>100</v>
      </c>
      <c r="M227" s="148">
        <f t="shared" si="138"/>
        <v>100</v>
      </c>
      <c r="N227" s="148">
        <f t="shared" si="128"/>
        <v>0</v>
      </c>
      <c r="O227" s="148"/>
      <c r="P227" s="170"/>
    </row>
    <row r="228" spans="1:16" ht="15">
      <c r="A228" s="13">
        <v>329</v>
      </c>
      <c r="B228" s="104" t="s">
        <v>146</v>
      </c>
      <c r="C228" s="117">
        <f>SUM(C229:C230)</f>
        <v>2500</v>
      </c>
      <c r="D228" s="221">
        <f aca="true" t="shared" si="141" ref="D228:D233">SUM(E228-C228)</f>
        <v>0</v>
      </c>
      <c r="E228" s="207">
        <f t="shared" si="125"/>
        <v>2500</v>
      </c>
      <c r="F228" s="3">
        <f aca="true" t="shared" si="142" ref="F228:K228">SUM(F229:F230)</f>
        <v>2500</v>
      </c>
      <c r="G228" s="3">
        <f t="shared" si="142"/>
        <v>0</v>
      </c>
      <c r="H228" s="3">
        <f t="shared" si="142"/>
        <v>0</v>
      </c>
      <c r="I228" s="3">
        <f t="shared" si="142"/>
        <v>0</v>
      </c>
      <c r="J228" s="3">
        <f t="shared" si="142"/>
        <v>0</v>
      </c>
      <c r="K228" s="3">
        <f t="shared" si="142"/>
        <v>0</v>
      </c>
      <c r="L228" s="148">
        <f t="shared" si="131"/>
        <v>2500</v>
      </c>
      <c r="M228" s="148">
        <f t="shared" si="138"/>
        <v>2500</v>
      </c>
      <c r="N228" s="148">
        <f t="shared" si="128"/>
        <v>0</v>
      </c>
      <c r="O228" s="148"/>
      <c r="P228" s="170"/>
    </row>
    <row r="229" spans="1:16" ht="24.75">
      <c r="A229" s="11">
        <v>3299900</v>
      </c>
      <c r="B229" s="94" t="s">
        <v>147</v>
      </c>
      <c r="C229" s="110">
        <v>1000</v>
      </c>
      <c r="D229" s="214">
        <f t="shared" si="141"/>
        <v>0</v>
      </c>
      <c r="E229" s="208">
        <f t="shared" si="125"/>
        <v>1000</v>
      </c>
      <c r="F229" s="162">
        <v>1000</v>
      </c>
      <c r="G229" s="162"/>
      <c r="H229" s="162"/>
      <c r="I229" s="162"/>
      <c r="J229" s="162"/>
      <c r="K229" s="160"/>
      <c r="L229" s="148">
        <f t="shared" si="131"/>
        <v>1000</v>
      </c>
      <c r="M229" s="148">
        <f t="shared" si="138"/>
        <v>1000</v>
      </c>
      <c r="N229" s="148">
        <f t="shared" si="128"/>
        <v>0</v>
      </c>
      <c r="O229" s="148"/>
      <c r="P229" s="170"/>
    </row>
    <row r="230" spans="1:16" ht="24.75">
      <c r="A230" s="9">
        <v>3299900</v>
      </c>
      <c r="B230" s="100" t="s">
        <v>148</v>
      </c>
      <c r="C230" s="109">
        <v>1500</v>
      </c>
      <c r="D230" s="214">
        <f t="shared" si="141"/>
        <v>0</v>
      </c>
      <c r="E230" s="208">
        <f t="shared" si="125"/>
        <v>1500</v>
      </c>
      <c r="F230" s="162">
        <v>1500</v>
      </c>
      <c r="G230" s="162"/>
      <c r="H230" s="162"/>
      <c r="I230" s="162"/>
      <c r="J230" s="162"/>
      <c r="K230" s="159"/>
      <c r="L230" s="148">
        <f t="shared" si="131"/>
        <v>1500</v>
      </c>
      <c r="M230" s="148">
        <f t="shared" si="138"/>
        <v>1500</v>
      </c>
      <c r="N230" s="148">
        <f t="shared" si="128"/>
        <v>0</v>
      </c>
      <c r="O230" s="148"/>
      <c r="P230" s="170"/>
    </row>
    <row r="231" spans="1:16" ht="15">
      <c r="A231" s="53">
        <v>54</v>
      </c>
      <c r="B231" s="105" t="s">
        <v>149</v>
      </c>
      <c r="C231" s="125">
        <f>SUM(C232)</f>
        <v>0</v>
      </c>
      <c r="D231" s="221">
        <f t="shared" si="141"/>
        <v>0</v>
      </c>
      <c r="E231" s="207">
        <f t="shared" si="125"/>
        <v>0</v>
      </c>
      <c r="F231" s="2">
        <f aca="true" t="shared" si="143" ref="F231:K231">SUM(F232)</f>
        <v>0</v>
      </c>
      <c r="G231" s="2">
        <f t="shared" si="143"/>
        <v>0</v>
      </c>
      <c r="H231" s="2">
        <f t="shared" si="143"/>
        <v>0</v>
      </c>
      <c r="I231" s="2">
        <f t="shared" si="143"/>
        <v>0</v>
      </c>
      <c r="J231" s="2">
        <f t="shared" si="143"/>
        <v>0</v>
      </c>
      <c r="K231" s="2">
        <f t="shared" si="143"/>
        <v>0</v>
      </c>
      <c r="L231" s="148">
        <f t="shared" si="131"/>
        <v>0</v>
      </c>
      <c r="M231" s="148">
        <f t="shared" si="138"/>
        <v>0</v>
      </c>
      <c r="N231" s="148">
        <f t="shared" si="128"/>
        <v>0</v>
      </c>
      <c r="O231" s="148"/>
      <c r="P231" s="170"/>
    </row>
    <row r="232" spans="1:16" ht="24.75">
      <c r="A232" s="52">
        <v>542</v>
      </c>
      <c r="B232" s="103" t="s">
        <v>150</v>
      </c>
      <c r="C232" s="153">
        <v>0</v>
      </c>
      <c r="D232" s="214">
        <f t="shared" si="141"/>
        <v>0</v>
      </c>
      <c r="E232" s="208">
        <f t="shared" si="125"/>
        <v>0</v>
      </c>
      <c r="F232" s="162"/>
      <c r="G232" s="162"/>
      <c r="H232" s="162"/>
      <c r="I232" s="162"/>
      <c r="J232" s="162"/>
      <c r="K232" s="162"/>
      <c r="L232" s="148">
        <f t="shared" si="131"/>
        <v>0</v>
      </c>
      <c r="M232" s="148">
        <f t="shared" si="138"/>
        <v>0</v>
      </c>
      <c r="N232" s="148">
        <f t="shared" si="128"/>
        <v>0</v>
      </c>
      <c r="O232" s="148"/>
      <c r="P232" s="170"/>
    </row>
    <row r="233" spans="1:16" ht="26.25" customHeight="1">
      <c r="A233" s="280" t="s">
        <v>151</v>
      </c>
      <c r="B233" s="281"/>
      <c r="C233" s="122">
        <f>SUM(C234)</f>
        <v>85000</v>
      </c>
      <c r="D233" s="221">
        <f t="shared" si="141"/>
        <v>4600</v>
      </c>
      <c r="E233" s="207">
        <f t="shared" si="125"/>
        <v>89600</v>
      </c>
      <c r="F233" s="41">
        <f aca="true" t="shared" si="144" ref="F233:K233">SUM(F234)</f>
        <v>89600</v>
      </c>
      <c r="G233" s="41">
        <f t="shared" si="144"/>
        <v>0</v>
      </c>
      <c r="H233" s="41">
        <f t="shared" si="144"/>
        <v>0</v>
      </c>
      <c r="I233" s="41">
        <f t="shared" si="144"/>
        <v>0</v>
      </c>
      <c r="J233" s="41">
        <f t="shared" si="144"/>
        <v>0</v>
      </c>
      <c r="K233" s="41">
        <f t="shared" si="144"/>
        <v>0</v>
      </c>
      <c r="L233" s="148">
        <f t="shared" si="131"/>
        <v>89600</v>
      </c>
      <c r="M233" s="148">
        <f t="shared" si="138"/>
        <v>85000</v>
      </c>
      <c r="N233" s="148">
        <f t="shared" si="128"/>
        <v>4600</v>
      </c>
      <c r="O233" s="148"/>
      <c r="P233" s="170"/>
    </row>
    <row r="234" spans="1:16" ht="30.75" customHeight="1">
      <c r="A234" s="269" t="s">
        <v>152</v>
      </c>
      <c r="B234" s="270"/>
      <c r="C234" s="123">
        <f>SUM(C235)</f>
        <v>85000</v>
      </c>
      <c r="D234" s="221">
        <f aca="true" t="shared" si="145" ref="D234:D237">SUM(E234-C234)</f>
        <v>4600</v>
      </c>
      <c r="E234" s="207">
        <f t="shared" si="125"/>
        <v>89600</v>
      </c>
      <c r="F234" s="42">
        <f aca="true" t="shared" si="146" ref="F234:K234">SUM(F235)</f>
        <v>89600</v>
      </c>
      <c r="G234" s="42">
        <f t="shared" si="146"/>
        <v>0</v>
      </c>
      <c r="H234" s="42">
        <f t="shared" si="146"/>
        <v>0</v>
      </c>
      <c r="I234" s="42">
        <f t="shared" si="146"/>
        <v>0</v>
      </c>
      <c r="J234" s="42">
        <f t="shared" si="146"/>
        <v>0</v>
      </c>
      <c r="K234" s="42">
        <f t="shared" si="146"/>
        <v>0</v>
      </c>
      <c r="L234" s="148">
        <f t="shared" si="131"/>
        <v>89600</v>
      </c>
      <c r="M234" s="148">
        <f t="shared" si="138"/>
        <v>85000</v>
      </c>
      <c r="N234" s="148">
        <f t="shared" si="128"/>
        <v>4600</v>
      </c>
      <c r="O234" s="148"/>
      <c r="P234" s="170"/>
    </row>
    <row r="235" spans="1:16" ht="24.75" customHeight="1">
      <c r="A235" s="24" t="s">
        <v>153</v>
      </c>
      <c r="B235" s="20"/>
      <c r="C235" s="120">
        <f>SUM(C236)</f>
        <v>85000</v>
      </c>
      <c r="D235" s="221">
        <f t="shared" si="145"/>
        <v>4600</v>
      </c>
      <c r="E235" s="207">
        <f t="shared" si="125"/>
        <v>89600</v>
      </c>
      <c r="F235" s="40">
        <f aca="true" t="shared" si="147" ref="F235:K235">SUM(F236)</f>
        <v>89600</v>
      </c>
      <c r="G235" s="40">
        <f t="shared" si="147"/>
        <v>0</v>
      </c>
      <c r="H235" s="40">
        <f t="shared" si="147"/>
        <v>0</v>
      </c>
      <c r="I235" s="40">
        <f t="shared" si="147"/>
        <v>0</v>
      </c>
      <c r="J235" s="40">
        <f t="shared" si="147"/>
        <v>0</v>
      </c>
      <c r="K235" s="40">
        <f t="shared" si="147"/>
        <v>0</v>
      </c>
      <c r="L235" s="148">
        <f t="shared" si="131"/>
        <v>89600</v>
      </c>
      <c r="M235" s="148">
        <f t="shared" si="138"/>
        <v>85000</v>
      </c>
      <c r="N235" s="148">
        <f t="shared" si="128"/>
        <v>4600</v>
      </c>
      <c r="O235" s="148"/>
      <c r="P235" s="170"/>
    </row>
    <row r="236" spans="1:16" ht="26.25" customHeight="1">
      <c r="A236" s="233" t="s">
        <v>154</v>
      </c>
      <c r="B236" s="234"/>
      <c r="C236" s="119">
        <f>SUM(C237+C239)</f>
        <v>85000</v>
      </c>
      <c r="D236" s="221">
        <f t="shared" si="145"/>
        <v>4600</v>
      </c>
      <c r="E236" s="207">
        <f t="shared" si="125"/>
        <v>89600</v>
      </c>
      <c r="F236" s="39">
        <f>SUM(F237+F239+F241)</f>
        <v>89600</v>
      </c>
      <c r="G236" s="39">
        <f aca="true" t="shared" si="148" ref="G236:K236">SUM(G237+G239)</f>
        <v>0</v>
      </c>
      <c r="H236" s="39">
        <f t="shared" si="148"/>
        <v>0</v>
      </c>
      <c r="I236" s="39">
        <f t="shared" si="148"/>
        <v>0</v>
      </c>
      <c r="J236" s="39">
        <f t="shared" si="148"/>
        <v>0</v>
      </c>
      <c r="K236" s="39">
        <f t="shared" si="148"/>
        <v>0</v>
      </c>
      <c r="L236" s="148">
        <f t="shared" si="131"/>
        <v>89600</v>
      </c>
      <c r="M236" s="148">
        <f t="shared" si="138"/>
        <v>85000</v>
      </c>
      <c r="N236" s="148">
        <f t="shared" si="128"/>
        <v>4600</v>
      </c>
      <c r="O236" s="148"/>
      <c r="P236" s="170"/>
    </row>
    <row r="237" spans="1:16" ht="15">
      <c r="A237" s="13">
        <v>329</v>
      </c>
      <c r="B237" s="76" t="s">
        <v>43</v>
      </c>
      <c r="C237" s="117">
        <f>SUM(C238)</f>
        <v>25000</v>
      </c>
      <c r="D237" s="221">
        <f t="shared" si="145"/>
        <v>0</v>
      </c>
      <c r="E237" s="207">
        <f t="shared" si="125"/>
        <v>25000</v>
      </c>
      <c r="F237" s="3">
        <f aca="true" t="shared" si="149" ref="F237:K237">SUM(F238)</f>
        <v>25000</v>
      </c>
      <c r="G237" s="3">
        <f t="shared" si="149"/>
        <v>0</v>
      </c>
      <c r="H237" s="3">
        <f t="shared" si="149"/>
        <v>0</v>
      </c>
      <c r="I237" s="3">
        <f t="shared" si="149"/>
        <v>0</v>
      </c>
      <c r="J237" s="3">
        <f t="shared" si="149"/>
        <v>0</v>
      </c>
      <c r="K237" s="3">
        <f t="shared" si="149"/>
        <v>0</v>
      </c>
      <c r="L237" s="148">
        <f t="shared" si="131"/>
        <v>25000</v>
      </c>
      <c r="M237" s="148">
        <f t="shared" si="138"/>
        <v>25000</v>
      </c>
      <c r="N237" s="148">
        <f t="shared" si="128"/>
        <v>0</v>
      </c>
      <c r="O237" s="148"/>
      <c r="P237" s="170"/>
    </row>
    <row r="238" spans="1:16" ht="15">
      <c r="A238" s="82">
        <v>3299902</v>
      </c>
      <c r="B238" s="78" t="s">
        <v>155</v>
      </c>
      <c r="C238" s="121">
        <v>25000</v>
      </c>
      <c r="D238" s="210">
        <f>SUM(E238-C238)</f>
        <v>0</v>
      </c>
      <c r="E238" s="208">
        <f t="shared" si="125"/>
        <v>25000</v>
      </c>
      <c r="F238" s="162">
        <v>25000</v>
      </c>
      <c r="G238" s="162"/>
      <c r="H238" s="162"/>
      <c r="I238" s="162"/>
      <c r="J238" s="162"/>
      <c r="K238" s="164"/>
      <c r="L238" s="148">
        <f t="shared" si="131"/>
        <v>25000</v>
      </c>
      <c r="M238" s="148">
        <f t="shared" si="138"/>
        <v>25000</v>
      </c>
      <c r="N238" s="148">
        <f t="shared" si="128"/>
        <v>0</v>
      </c>
      <c r="O238" s="148"/>
      <c r="P238" s="170"/>
    </row>
    <row r="239" spans="1:16" ht="15">
      <c r="A239" s="13">
        <v>381</v>
      </c>
      <c r="B239" s="76" t="s">
        <v>65</v>
      </c>
      <c r="C239" s="117">
        <f>SUM(C240)</f>
        <v>60000</v>
      </c>
      <c r="D239" s="209">
        <f aca="true" t="shared" si="150" ref="D239:D251">SUM(E239-C239)</f>
        <v>0</v>
      </c>
      <c r="E239" s="207">
        <f t="shared" si="125"/>
        <v>60000</v>
      </c>
      <c r="F239" s="3">
        <f aca="true" t="shared" si="151" ref="F239:K241">SUM(F240)</f>
        <v>60000</v>
      </c>
      <c r="G239" s="3">
        <f t="shared" si="151"/>
        <v>0</v>
      </c>
      <c r="H239" s="3">
        <f t="shared" si="151"/>
        <v>0</v>
      </c>
      <c r="I239" s="3">
        <f t="shared" si="151"/>
        <v>0</v>
      </c>
      <c r="J239" s="3">
        <f t="shared" si="151"/>
        <v>0</v>
      </c>
      <c r="K239" s="3">
        <f t="shared" si="151"/>
        <v>0</v>
      </c>
      <c r="L239" s="148">
        <f t="shared" si="131"/>
        <v>60000</v>
      </c>
      <c r="M239" s="148">
        <f t="shared" si="138"/>
        <v>60000</v>
      </c>
      <c r="N239" s="148">
        <f t="shared" si="128"/>
        <v>0</v>
      </c>
      <c r="O239" s="148"/>
      <c r="P239" s="170"/>
    </row>
    <row r="240" spans="1:16" ht="15">
      <c r="A240" s="82">
        <v>3811902</v>
      </c>
      <c r="B240" s="78" t="s">
        <v>156</v>
      </c>
      <c r="C240" s="110">
        <v>60000</v>
      </c>
      <c r="D240" s="210">
        <f t="shared" si="150"/>
        <v>0</v>
      </c>
      <c r="E240" s="208">
        <f t="shared" si="125"/>
        <v>60000</v>
      </c>
      <c r="F240" s="162">
        <v>60000</v>
      </c>
      <c r="G240" s="162"/>
      <c r="H240" s="160"/>
      <c r="I240" s="162"/>
      <c r="J240" s="162"/>
      <c r="K240" s="160"/>
      <c r="L240" s="148">
        <f t="shared" si="131"/>
        <v>60000</v>
      </c>
      <c r="M240" s="148">
        <f t="shared" si="138"/>
        <v>60000</v>
      </c>
      <c r="N240" s="148">
        <f t="shared" si="128"/>
        <v>0</v>
      </c>
      <c r="O240" s="148"/>
      <c r="P240" s="170"/>
    </row>
    <row r="241" spans="1:16" ht="15">
      <c r="A241" s="218">
        <v>421</v>
      </c>
      <c r="B241" s="219" t="s">
        <v>197</v>
      </c>
      <c r="C241" s="182">
        <v>0</v>
      </c>
      <c r="D241" s="209">
        <f t="shared" si="150"/>
        <v>4600</v>
      </c>
      <c r="E241" s="207">
        <f t="shared" si="125"/>
        <v>4600</v>
      </c>
      <c r="F241" s="3">
        <f t="shared" si="151"/>
        <v>4600</v>
      </c>
      <c r="G241" s="3">
        <f t="shared" si="151"/>
        <v>0</v>
      </c>
      <c r="H241" s="3">
        <f t="shared" si="151"/>
        <v>0</v>
      </c>
      <c r="I241" s="3">
        <f t="shared" si="151"/>
        <v>0</v>
      </c>
      <c r="J241" s="3">
        <f t="shared" si="151"/>
        <v>0</v>
      </c>
      <c r="K241" s="3">
        <f t="shared" si="151"/>
        <v>0</v>
      </c>
      <c r="L241" s="148">
        <f t="shared" si="131"/>
        <v>4600</v>
      </c>
      <c r="M241" s="148">
        <f t="shared" si="138"/>
        <v>0</v>
      </c>
      <c r="N241" s="148">
        <f t="shared" si="128"/>
        <v>4600</v>
      </c>
      <c r="O241" s="148"/>
      <c r="P241" s="170"/>
    </row>
    <row r="242" spans="1:16" ht="15">
      <c r="A242" s="217">
        <v>4214912</v>
      </c>
      <c r="B242" s="195" t="s">
        <v>452</v>
      </c>
      <c r="C242" s="110">
        <v>0</v>
      </c>
      <c r="D242" s="210">
        <f t="shared" si="150"/>
        <v>4600</v>
      </c>
      <c r="E242" s="215">
        <f t="shared" si="125"/>
        <v>4600</v>
      </c>
      <c r="F242" s="162">
        <v>4600</v>
      </c>
      <c r="G242" s="162"/>
      <c r="H242" s="160"/>
      <c r="I242" s="162"/>
      <c r="J242" s="162"/>
      <c r="K242" s="160"/>
      <c r="L242" s="148">
        <f t="shared" si="131"/>
        <v>4600</v>
      </c>
      <c r="M242" s="148">
        <f t="shared" si="138"/>
        <v>0</v>
      </c>
      <c r="N242" s="148">
        <f t="shared" si="128"/>
        <v>4600</v>
      </c>
      <c r="O242" s="148"/>
      <c r="P242" s="170"/>
    </row>
    <row r="243" spans="1:16" ht="15">
      <c r="A243" s="28" t="s">
        <v>157</v>
      </c>
      <c r="B243" s="23"/>
      <c r="C243" s="122">
        <f>SUM(C244)</f>
        <v>100000</v>
      </c>
      <c r="D243" s="209">
        <f t="shared" si="150"/>
        <v>380000</v>
      </c>
      <c r="E243" s="223">
        <f aca="true" t="shared" si="152" ref="E243">SUM(E244)</f>
        <v>480000</v>
      </c>
      <c r="F243" s="41">
        <f aca="true" t="shared" si="153" ref="F243:K243">SUM(F244)</f>
        <v>380000</v>
      </c>
      <c r="G243" s="41">
        <f t="shared" si="153"/>
        <v>100000</v>
      </c>
      <c r="H243" s="41">
        <f t="shared" si="153"/>
        <v>0</v>
      </c>
      <c r="I243" s="41">
        <f t="shared" si="153"/>
        <v>0</v>
      </c>
      <c r="J243" s="41">
        <f t="shared" si="153"/>
        <v>0</v>
      </c>
      <c r="K243" s="41">
        <f t="shared" si="153"/>
        <v>0</v>
      </c>
      <c r="L243" s="148">
        <f t="shared" si="131"/>
        <v>480000</v>
      </c>
      <c r="M243" s="148">
        <f t="shared" si="138"/>
        <v>100000</v>
      </c>
      <c r="N243" s="148">
        <f t="shared" si="128"/>
        <v>380000</v>
      </c>
      <c r="O243" s="148"/>
      <c r="P243" s="170"/>
    </row>
    <row r="244" spans="1:16" ht="15">
      <c r="A244" s="26" t="s">
        <v>158</v>
      </c>
      <c r="B244" s="21"/>
      <c r="C244" s="123">
        <f>SUM(C245+C247+C249)</f>
        <v>100000</v>
      </c>
      <c r="D244" s="209">
        <f t="shared" si="150"/>
        <v>380000</v>
      </c>
      <c r="E244" s="207">
        <f t="shared" si="125"/>
        <v>480000</v>
      </c>
      <c r="F244" s="42">
        <f>SUM(F245+F247+F249)</f>
        <v>380000</v>
      </c>
      <c r="G244" s="42">
        <f>SUM(G245+G247+G249)</f>
        <v>100000</v>
      </c>
      <c r="H244" s="42">
        <f aca="true" t="shared" si="154" ref="H244:K244">SUM(H245+H247+H249)</f>
        <v>0</v>
      </c>
      <c r="I244" s="42">
        <f t="shared" si="154"/>
        <v>0</v>
      </c>
      <c r="J244" s="42">
        <f t="shared" si="154"/>
        <v>0</v>
      </c>
      <c r="K244" s="42">
        <f t="shared" si="154"/>
        <v>0</v>
      </c>
      <c r="L244" s="148">
        <f t="shared" si="131"/>
        <v>480000</v>
      </c>
      <c r="M244" s="148">
        <f t="shared" si="138"/>
        <v>100000</v>
      </c>
      <c r="N244" s="148">
        <f t="shared" si="128"/>
        <v>380000</v>
      </c>
      <c r="O244" s="148"/>
      <c r="P244" s="170"/>
    </row>
    <row r="245" spans="1:16" ht="15">
      <c r="A245" s="24" t="s">
        <v>159</v>
      </c>
      <c r="B245" s="20"/>
      <c r="C245" s="142">
        <v>0</v>
      </c>
      <c r="D245" s="210">
        <f t="shared" si="150"/>
        <v>0</v>
      </c>
      <c r="E245" s="207">
        <f>SUM(F245:K245)</f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148">
        <f t="shared" si="131"/>
        <v>0</v>
      </c>
      <c r="M245" s="148">
        <f t="shared" si="138"/>
        <v>0</v>
      </c>
      <c r="N245" s="148">
        <f t="shared" si="128"/>
        <v>0</v>
      </c>
      <c r="O245" s="148"/>
      <c r="P245" s="170"/>
    </row>
    <row r="246" spans="1:16" ht="15">
      <c r="A246" s="276" t="s">
        <v>160</v>
      </c>
      <c r="B246" s="277"/>
      <c r="C246" s="126">
        <f>SUM(C247+C249)</f>
        <v>100000</v>
      </c>
      <c r="D246" s="210">
        <f t="shared" si="150"/>
        <v>380000</v>
      </c>
      <c r="E246" s="208">
        <f t="shared" si="125"/>
        <v>480000</v>
      </c>
      <c r="F246" s="161">
        <f>SUM(F247+F249)</f>
        <v>380000</v>
      </c>
      <c r="G246" s="161">
        <f>SUM(G247+G249)</f>
        <v>100000</v>
      </c>
      <c r="H246" s="161">
        <f aca="true" t="shared" si="155" ref="H246:K246">SUM(H247+H249)</f>
        <v>0</v>
      </c>
      <c r="I246" s="161">
        <f t="shared" si="155"/>
        <v>0</v>
      </c>
      <c r="J246" s="161">
        <f t="shared" si="155"/>
        <v>0</v>
      </c>
      <c r="K246" s="161">
        <f t="shared" si="155"/>
        <v>0</v>
      </c>
      <c r="L246" s="148">
        <f t="shared" si="131"/>
        <v>480000</v>
      </c>
      <c r="M246" s="148">
        <f t="shared" si="138"/>
        <v>100000</v>
      </c>
      <c r="N246" s="148">
        <f t="shared" si="128"/>
        <v>380000</v>
      </c>
      <c r="O246" s="148"/>
      <c r="P246" s="170"/>
    </row>
    <row r="247" spans="1:16" ht="15">
      <c r="A247" s="55">
        <v>352</v>
      </c>
      <c r="B247" s="67" t="s">
        <v>161</v>
      </c>
      <c r="C247" s="120">
        <f>SUM(C248)</f>
        <v>100000</v>
      </c>
      <c r="D247" s="209">
        <f t="shared" si="150"/>
        <v>0</v>
      </c>
      <c r="E247" s="207">
        <f t="shared" si="125"/>
        <v>100000</v>
      </c>
      <c r="F247" s="40">
        <f aca="true" t="shared" si="156" ref="F247:K247">SUM(F248)</f>
        <v>0</v>
      </c>
      <c r="G247" s="40">
        <f t="shared" si="156"/>
        <v>100000</v>
      </c>
      <c r="H247" s="40">
        <f t="shared" si="156"/>
        <v>0</v>
      </c>
      <c r="I247" s="40">
        <f t="shared" si="156"/>
        <v>0</v>
      </c>
      <c r="J247" s="40">
        <f t="shared" si="156"/>
        <v>0</v>
      </c>
      <c r="K247" s="40">
        <f t="shared" si="156"/>
        <v>0</v>
      </c>
      <c r="L247" s="148">
        <f t="shared" si="131"/>
        <v>100000</v>
      </c>
      <c r="M247" s="148">
        <f t="shared" si="138"/>
        <v>100000</v>
      </c>
      <c r="N247" s="148">
        <f t="shared" si="128"/>
        <v>0</v>
      </c>
      <c r="O247" s="148"/>
      <c r="P247" s="170"/>
    </row>
    <row r="248" spans="1:16" ht="24.75">
      <c r="A248" s="82">
        <v>352</v>
      </c>
      <c r="B248" s="100" t="s">
        <v>161</v>
      </c>
      <c r="C248" s="121">
        <v>100000</v>
      </c>
      <c r="D248" s="210">
        <f t="shared" si="150"/>
        <v>0</v>
      </c>
      <c r="E248" s="208">
        <f t="shared" si="125"/>
        <v>100000</v>
      </c>
      <c r="F248" s="162"/>
      <c r="G248" s="162">
        <v>100000</v>
      </c>
      <c r="H248" s="164"/>
      <c r="I248" s="162"/>
      <c r="J248" s="162"/>
      <c r="K248" s="164"/>
      <c r="L248" s="148">
        <f t="shared" si="131"/>
        <v>100000</v>
      </c>
      <c r="M248" s="148">
        <f t="shared" si="138"/>
        <v>100000</v>
      </c>
      <c r="N248" s="148">
        <f t="shared" si="128"/>
        <v>0</v>
      </c>
      <c r="O248" s="148"/>
      <c r="P248" s="170"/>
    </row>
    <row r="249" spans="1:16" ht="15">
      <c r="A249" s="55">
        <v>421</v>
      </c>
      <c r="B249" s="67" t="s">
        <v>453</v>
      </c>
      <c r="C249" s="120">
        <f>SUM(C250+C251)</f>
        <v>0</v>
      </c>
      <c r="D249" s="209">
        <f t="shared" si="150"/>
        <v>380000</v>
      </c>
      <c r="E249" s="207">
        <f aca="true" t="shared" si="157" ref="E249:E251">SUM(F249:K249)</f>
        <v>380000</v>
      </c>
      <c r="F249" s="40">
        <f>SUM(F250+F251)</f>
        <v>380000</v>
      </c>
      <c r="G249" s="40">
        <f aca="true" t="shared" si="158" ref="G249:K249">SUM(G250+G251)</f>
        <v>0</v>
      </c>
      <c r="H249" s="40">
        <f t="shared" si="158"/>
        <v>0</v>
      </c>
      <c r="I249" s="40">
        <f t="shared" si="158"/>
        <v>0</v>
      </c>
      <c r="J249" s="40">
        <f t="shared" si="158"/>
        <v>0</v>
      </c>
      <c r="K249" s="40">
        <f t="shared" si="158"/>
        <v>0</v>
      </c>
      <c r="L249" s="148"/>
      <c r="M249" s="148"/>
      <c r="N249" s="148"/>
      <c r="O249" s="148"/>
      <c r="P249" s="170"/>
    </row>
    <row r="250" spans="1:16" ht="15">
      <c r="A250" s="82">
        <v>4214913</v>
      </c>
      <c r="B250" s="100" t="s">
        <v>454</v>
      </c>
      <c r="C250" s="121">
        <v>0</v>
      </c>
      <c r="D250" s="210">
        <f t="shared" si="150"/>
        <v>230000</v>
      </c>
      <c r="E250" s="208">
        <f t="shared" si="157"/>
        <v>230000</v>
      </c>
      <c r="F250" s="162">
        <v>230000</v>
      </c>
      <c r="G250" s="162">
        <v>0</v>
      </c>
      <c r="H250" s="164"/>
      <c r="I250" s="162"/>
      <c r="J250" s="162"/>
      <c r="K250" s="164"/>
      <c r="L250" s="148"/>
      <c r="M250" s="148"/>
      <c r="N250" s="148"/>
      <c r="O250" s="148"/>
      <c r="P250" s="170"/>
    </row>
    <row r="251" spans="1:16" ht="15">
      <c r="A251" s="217">
        <v>4214</v>
      </c>
      <c r="B251" s="220" t="s">
        <v>455</v>
      </c>
      <c r="C251" s="121">
        <v>0</v>
      </c>
      <c r="D251" s="210">
        <f t="shared" si="150"/>
        <v>150000</v>
      </c>
      <c r="E251" s="208">
        <f t="shared" si="157"/>
        <v>150000</v>
      </c>
      <c r="F251" s="162">
        <v>150000</v>
      </c>
      <c r="G251" s="162"/>
      <c r="H251" s="164"/>
      <c r="I251" s="162"/>
      <c r="J251" s="162"/>
      <c r="K251" s="164"/>
      <c r="L251" s="148"/>
      <c r="M251" s="148"/>
      <c r="N251" s="148"/>
      <c r="O251" s="148"/>
      <c r="P251" s="170"/>
    </row>
    <row r="252" spans="1:16" ht="15">
      <c r="A252" s="28" t="s">
        <v>162</v>
      </c>
      <c r="B252" s="68"/>
      <c r="C252" s="122">
        <f aca="true" t="shared" si="159" ref="C252:K252">SUM(C253+C275+C304)</f>
        <v>1148512</v>
      </c>
      <c r="D252" s="212">
        <f aca="true" t="shared" si="160" ref="D252:D259">SUM(E252-C252)</f>
        <v>117407.71999999997</v>
      </c>
      <c r="E252" s="207">
        <f t="shared" si="125"/>
        <v>1265919.72</v>
      </c>
      <c r="F252" s="41">
        <f t="shared" si="159"/>
        <v>472622</v>
      </c>
      <c r="G252" s="41">
        <f t="shared" si="159"/>
        <v>282000</v>
      </c>
      <c r="H252" s="41">
        <f t="shared" si="159"/>
        <v>162500</v>
      </c>
      <c r="I252" s="41">
        <f t="shared" si="159"/>
        <v>217697.72</v>
      </c>
      <c r="J252" s="41">
        <f t="shared" si="159"/>
        <v>131100</v>
      </c>
      <c r="K252" s="41">
        <f t="shared" si="159"/>
        <v>0</v>
      </c>
      <c r="L252" s="148">
        <f t="shared" si="131"/>
        <v>1265919.72</v>
      </c>
      <c r="M252" s="148">
        <f t="shared" si="138"/>
        <v>1148512</v>
      </c>
      <c r="N252" s="148">
        <f t="shared" si="128"/>
        <v>117407.71999999997</v>
      </c>
      <c r="O252" s="183"/>
      <c r="P252" s="184"/>
    </row>
    <row r="253" spans="1:16" ht="26.25" customHeight="1">
      <c r="A253" s="271" t="s">
        <v>163</v>
      </c>
      <c r="B253" s="272"/>
      <c r="C253" s="123">
        <f>SUM(C254)</f>
        <v>545012</v>
      </c>
      <c r="D253" s="212">
        <f t="shared" si="160"/>
        <v>117407.71999999997</v>
      </c>
      <c r="E253" s="207">
        <f t="shared" si="125"/>
        <v>662419.72</v>
      </c>
      <c r="F253" s="42">
        <f aca="true" t="shared" si="161" ref="F253:K253">SUM(F254)</f>
        <v>186322</v>
      </c>
      <c r="G253" s="42">
        <f t="shared" si="161"/>
        <v>97100</v>
      </c>
      <c r="H253" s="42">
        <f t="shared" si="161"/>
        <v>161300</v>
      </c>
      <c r="I253" s="42">
        <f t="shared" si="161"/>
        <v>217697.72</v>
      </c>
      <c r="J253" s="42">
        <f t="shared" si="161"/>
        <v>0</v>
      </c>
      <c r="K253" s="42">
        <f t="shared" si="161"/>
        <v>0</v>
      </c>
      <c r="L253" s="148">
        <f t="shared" si="131"/>
        <v>662419.72</v>
      </c>
      <c r="M253" s="148">
        <f t="shared" si="138"/>
        <v>545012</v>
      </c>
      <c r="N253" s="148">
        <f t="shared" si="128"/>
        <v>117407.71999999997</v>
      </c>
      <c r="O253" s="148"/>
      <c r="P253" s="170"/>
    </row>
    <row r="254" spans="1:16" ht="28.5" customHeight="1">
      <c r="A254" s="273" t="s">
        <v>164</v>
      </c>
      <c r="B254" s="274"/>
      <c r="C254" s="120">
        <f aca="true" t="shared" si="162" ref="C254:K254">SUM(C255+C269)</f>
        <v>545012</v>
      </c>
      <c r="D254" s="212">
        <f t="shared" si="160"/>
        <v>117407.71999999997</v>
      </c>
      <c r="E254" s="207">
        <f t="shared" si="125"/>
        <v>662419.72</v>
      </c>
      <c r="F254" s="40">
        <f t="shared" si="162"/>
        <v>186322</v>
      </c>
      <c r="G254" s="40">
        <f t="shared" si="162"/>
        <v>97100</v>
      </c>
      <c r="H254" s="40">
        <f t="shared" si="162"/>
        <v>161300</v>
      </c>
      <c r="I254" s="40">
        <f t="shared" si="162"/>
        <v>217697.72</v>
      </c>
      <c r="J254" s="40">
        <f t="shared" si="162"/>
        <v>0</v>
      </c>
      <c r="K254" s="40">
        <f t="shared" si="162"/>
        <v>0</v>
      </c>
      <c r="L254" s="148">
        <f t="shared" si="131"/>
        <v>662419.72</v>
      </c>
      <c r="M254" s="148">
        <f t="shared" si="138"/>
        <v>545012</v>
      </c>
      <c r="N254" s="148">
        <f t="shared" si="128"/>
        <v>117407.71999999997</v>
      </c>
      <c r="O254" s="148"/>
      <c r="P254" s="170"/>
    </row>
    <row r="255" spans="1:16" ht="25.5" customHeight="1">
      <c r="A255" s="233" t="s">
        <v>78</v>
      </c>
      <c r="B255" s="234"/>
      <c r="C255" s="119">
        <f>SUM(C256+C258+C261+C264+C266)</f>
        <v>388012</v>
      </c>
      <c r="D255" s="209">
        <f t="shared" si="160"/>
        <v>113307.71999999997</v>
      </c>
      <c r="E255" s="207">
        <f t="shared" si="125"/>
        <v>501319.72</v>
      </c>
      <c r="F255" s="39">
        <f aca="true" t="shared" si="163" ref="F255:H255">SUM(F256+F258+F261+F264+F266)</f>
        <v>175222</v>
      </c>
      <c r="G255" s="39">
        <f t="shared" si="163"/>
        <v>97100</v>
      </c>
      <c r="H255" s="39">
        <f t="shared" si="163"/>
        <v>11300</v>
      </c>
      <c r="I255" s="39">
        <f>SUM(I256+I258+I261+I264+I266)</f>
        <v>217697.72</v>
      </c>
      <c r="J255" s="39">
        <f aca="true" t="shared" si="164" ref="J255:K255">SUM(J256+J258+J261+J264+J266)</f>
        <v>0</v>
      </c>
      <c r="K255" s="39">
        <f t="shared" si="164"/>
        <v>0</v>
      </c>
      <c r="L255" s="148">
        <f t="shared" si="131"/>
        <v>501319.72</v>
      </c>
      <c r="M255" s="148">
        <f t="shared" si="138"/>
        <v>388012</v>
      </c>
      <c r="N255" s="148">
        <f t="shared" si="128"/>
        <v>113307.71999999997</v>
      </c>
      <c r="O255" s="148"/>
      <c r="P255" s="170"/>
    </row>
    <row r="256" spans="1:16" ht="28.5" customHeight="1">
      <c r="A256" s="61">
        <v>311</v>
      </c>
      <c r="B256" s="58" t="s">
        <v>376</v>
      </c>
      <c r="C256" s="117">
        <f>SUM(C257)</f>
        <v>216615</v>
      </c>
      <c r="D256" s="209">
        <f t="shared" si="160"/>
        <v>16975</v>
      </c>
      <c r="E256" s="207">
        <f t="shared" si="125"/>
        <v>233590</v>
      </c>
      <c r="F256" s="3">
        <f aca="true" t="shared" si="165" ref="F256:K256">SUM(F257)</f>
        <v>175222</v>
      </c>
      <c r="G256" s="3">
        <f t="shared" si="165"/>
        <v>47068</v>
      </c>
      <c r="H256" s="3">
        <f t="shared" si="165"/>
        <v>11300</v>
      </c>
      <c r="I256" s="3">
        <f t="shared" si="165"/>
        <v>0</v>
      </c>
      <c r="J256" s="3">
        <f t="shared" si="165"/>
        <v>0</v>
      </c>
      <c r="K256" s="3">
        <f t="shared" si="165"/>
        <v>0</v>
      </c>
      <c r="L256" s="148">
        <f t="shared" si="131"/>
        <v>233590</v>
      </c>
      <c r="M256" s="148">
        <f t="shared" si="138"/>
        <v>216615</v>
      </c>
      <c r="N256" s="148">
        <f t="shared" si="128"/>
        <v>16975</v>
      </c>
      <c r="O256" s="148"/>
      <c r="P256" s="170"/>
    </row>
    <row r="257" spans="1:16" ht="15">
      <c r="A257" s="62">
        <v>31111</v>
      </c>
      <c r="B257" s="83" t="s">
        <v>9</v>
      </c>
      <c r="C257" s="109">
        <v>216615</v>
      </c>
      <c r="D257" s="211">
        <f t="shared" si="160"/>
        <v>16975</v>
      </c>
      <c r="E257" s="215">
        <f t="shared" si="125"/>
        <v>233590</v>
      </c>
      <c r="F257" s="162">
        <v>175222</v>
      </c>
      <c r="G257" s="162">
        <v>47068</v>
      </c>
      <c r="H257" s="159">
        <v>11300</v>
      </c>
      <c r="I257" s="162"/>
      <c r="J257" s="162"/>
      <c r="K257" s="162"/>
      <c r="L257" s="148">
        <f t="shared" si="131"/>
        <v>233590</v>
      </c>
      <c r="M257" s="148">
        <f t="shared" si="138"/>
        <v>216615</v>
      </c>
      <c r="N257" s="148">
        <f t="shared" si="128"/>
        <v>16975</v>
      </c>
      <c r="O257" s="148"/>
      <c r="P257" s="170"/>
    </row>
    <row r="258" spans="1:16" ht="15">
      <c r="A258" s="61">
        <v>312</v>
      </c>
      <c r="B258" s="77" t="s">
        <v>10</v>
      </c>
      <c r="C258" s="117">
        <f>SUM(C259:C260)</f>
        <v>12800</v>
      </c>
      <c r="D258" s="212">
        <f t="shared" si="160"/>
        <v>0</v>
      </c>
      <c r="E258" s="207">
        <f t="shared" si="125"/>
        <v>12800</v>
      </c>
      <c r="F258" s="3">
        <f aca="true" t="shared" si="166" ref="F258:K258">SUM(F259:F260)</f>
        <v>0</v>
      </c>
      <c r="G258" s="3">
        <f t="shared" si="166"/>
        <v>12800</v>
      </c>
      <c r="H258" s="3">
        <f t="shared" si="166"/>
        <v>0</v>
      </c>
      <c r="I258" s="3">
        <f t="shared" si="166"/>
        <v>0</v>
      </c>
      <c r="J258" s="3">
        <f t="shared" si="166"/>
        <v>0</v>
      </c>
      <c r="K258" s="3">
        <f t="shared" si="166"/>
        <v>0</v>
      </c>
      <c r="L258" s="148">
        <f t="shared" si="131"/>
        <v>12800</v>
      </c>
      <c r="M258" s="148">
        <f t="shared" si="138"/>
        <v>12800</v>
      </c>
      <c r="N258" s="148">
        <f t="shared" si="128"/>
        <v>0</v>
      </c>
      <c r="O258" s="148"/>
      <c r="P258" s="170"/>
    </row>
    <row r="259" spans="1:16" ht="15">
      <c r="A259" s="62">
        <v>31213</v>
      </c>
      <c r="B259" s="83" t="s">
        <v>11</v>
      </c>
      <c r="C259" s="118">
        <v>1200</v>
      </c>
      <c r="D259" s="213">
        <f t="shared" si="160"/>
        <v>0</v>
      </c>
      <c r="E259" s="208">
        <f t="shared" si="125"/>
        <v>1200</v>
      </c>
      <c r="F259" s="162"/>
      <c r="G259" s="162">
        <v>1200</v>
      </c>
      <c r="H259" s="163"/>
      <c r="I259" s="162"/>
      <c r="J259" s="162"/>
      <c r="K259" s="162"/>
      <c r="L259" s="148">
        <f t="shared" si="131"/>
        <v>1200</v>
      </c>
      <c r="M259" s="148">
        <f t="shared" si="138"/>
        <v>1200</v>
      </c>
      <c r="N259" s="148">
        <f t="shared" si="128"/>
        <v>0</v>
      </c>
      <c r="O259" s="148"/>
      <c r="P259" s="170"/>
    </row>
    <row r="260" spans="1:16" ht="15">
      <c r="A260" s="62">
        <v>31219</v>
      </c>
      <c r="B260" s="83" t="s">
        <v>12</v>
      </c>
      <c r="C260" s="118">
        <v>11600</v>
      </c>
      <c r="D260" s="212">
        <f aca="true" t="shared" si="167" ref="D260">SUM(D261:D263)</f>
        <v>0</v>
      </c>
      <c r="E260" s="208">
        <f t="shared" si="125"/>
        <v>11600</v>
      </c>
      <c r="F260" s="162"/>
      <c r="G260" s="162">
        <v>11600</v>
      </c>
      <c r="H260" s="163"/>
      <c r="I260" s="162"/>
      <c r="J260" s="162"/>
      <c r="K260" s="162"/>
      <c r="L260" s="148">
        <f t="shared" si="131"/>
        <v>11600</v>
      </c>
      <c r="M260" s="148">
        <f t="shared" si="138"/>
        <v>11600</v>
      </c>
      <c r="N260" s="148">
        <f t="shared" si="128"/>
        <v>0</v>
      </c>
      <c r="O260" s="148"/>
      <c r="P260" s="170"/>
    </row>
    <row r="261" spans="1:16" ht="15">
      <c r="A261" s="61">
        <v>313</v>
      </c>
      <c r="B261" s="77" t="s">
        <v>377</v>
      </c>
      <c r="C261" s="117">
        <f>SUM(C262:C263)</f>
        <v>37232</v>
      </c>
      <c r="D261" s="209">
        <f aca="true" t="shared" si="168" ref="D261:D270">SUM(E261-C261)</f>
        <v>0</v>
      </c>
      <c r="E261" s="207">
        <f t="shared" si="125"/>
        <v>37232</v>
      </c>
      <c r="F261" s="3">
        <f aca="true" t="shared" si="169" ref="F261:K261">SUM(F262:F263)</f>
        <v>0</v>
      </c>
      <c r="G261" s="3">
        <f t="shared" si="169"/>
        <v>37232</v>
      </c>
      <c r="H261" s="3">
        <f t="shared" si="169"/>
        <v>0</v>
      </c>
      <c r="I261" s="3">
        <f t="shared" si="169"/>
        <v>0</v>
      </c>
      <c r="J261" s="3">
        <f t="shared" si="169"/>
        <v>0</v>
      </c>
      <c r="K261" s="3">
        <f t="shared" si="169"/>
        <v>0</v>
      </c>
      <c r="L261" s="148">
        <f t="shared" si="131"/>
        <v>37232</v>
      </c>
      <c r="M261" s="148">
        <f t="shared" si="138"/>
        <v>37232</v>
      </c>
      <c r="N261" s="148">
        <f t="shared" si="128"/>
        <v>0</v>
      </c>
      <c r="O261" s="148"/>
      <c r="P261" s="170"/>
    </row>
    <row r="262" spans="1:16" ht="15">
      <c r="A262" s="62">
        <v>31321</v>
      </c>
      <c r="B262" s="83" t="s">
        <v>79</v>
      </c>
      <c r="C262" s="109">
        <v>33550</v>
      </c>
      <c r="D262" s="210">
        <f t="shared" si="168"/>
        <v>0</v>
      </c>
      <c r="E262" s="208">
        <f t="shared" si="125"/>
        <v>33550</v>
      </c>
      <c r="F262" s="162"/>
      <c r="G262" s="162">
        <v>33550</v>
      </c>
      <c r="H262" s="159"/>
      <c r="I262" s="162"/>
      <c r="J262" s="162"/>
      <c r="K262" s="162"/>
      <c r="L262" s="148">
        <f t="shared" si="131"/>
        <v>33550</v>
      </c>
      <c r="M262" s="148">
        <f t="shared" si="138"/>
        <v>33550</v>
      </c>
      <c r="N262" s="148">
        <f t="shared" si="128"/>
        <v>0</v>
      </c>
      <c r="O262" s="148"/>
      <c r="P262" s="170"/>
    </row>
    <row r="263" spans="1:16" ht="15">
      <c r="A263" s="62">
        <v>31331</v>
      </c>
      <c r="B263" s="83" t="s">
        <v>16</v>
      </c>
      <c r="C263" s="109">
        <v>3682</v>
      </c>
      <c r="D263" s="210">
        <f t="shared" si="168"/>
        <v>0</v>
      </c>
      <c r="E263" s="208">
        <f t="shared" si="125"/>
        <v>3682</v>
      </c>
      <c r="F263" s="162"/>
      <c r="G263" s="162">
        <v>3682</v>
      </c>
      <c r="H263" s="159"/>
      <c r="I263" s="162"/>
      <c r="J263" s="162"/>
      <c r="K263" s="162"/>
      <c r="L263" s="148">
        <f t="shared" si="131"/>
        <v>3682</v>
      </c>
      <c r="M263" s="148">
        <f t="shared" si="138"/>
        <v>3682</v>
      </c>
      <c r="N263" s="148">
        <f t="shared" si="128"/>
        <v>0</v>
      </c>
      <c r="O263" s="148"/>
      <c r="P263" s="170"/>
    </row>
    <row r="264" spans="1:16" ht="15">
      <c r="A264" s="61">
        <v>311</v>
      </c>
      <c r="B264" s="58" t="s">
        <v>378</v>
      </c>
      <c r="C264" s="108">
        <f>SUM(C265)</f>
        <v>103530</v>
      </c>
      <c r="D264" s="209">
        <f t="shared" si="168"/>
        <v>82219</v>
      </c>
      <c r="E264" s="207">
        <f t="shared" si="125"/>
        <v>185749</v>
      </c>
      <c r="F264" s="46">
        <f aca="true" t="shared" si="170" ref="F264:K264">SUM(F265)</f>
        <v>0</v>
      </c>
      <c r="G264" s="46">
        <f t="shared" si="170"/>
        <v>0</v>
      </c>
      <c r="H264" s="46">
        <f t="shared" si="170"/>
        <v>0</v>
      </c>
      <c r="I264" s="46">
        <f t="shared" si="170"/>
        <v>185749</v>
      </c>
      <c r="J264" s="46">
        <f t="shared" si="170"/>
        <v>0</v>
      </c>
      <c r="K264" s="46">
        <f t="shared" si="170"/>
        <v>0</v>
      </c>
      <c r="L264" s="148">
        <f t="shared" si="131"/>
        <v>185749</v>
      </c>
      <c r="M264" s="148">
        <f t="shared" si="138"/>
        <v>103530</v>
      </c>
      <c r="N264" s="148">
        <f t="shared" si="128"/>
        <v>82219</v>
      </c>
      <c r="O264" s="148"/>
      <c r="P264" s="170"/>
    </row>
    <row r="265" spans="1:16" ht="15">
      <c r="A265" s="62">
        <v>31111</v>
      </c>
      <c r="B265" s="83" t="s">
        <v>9</v>
      </c>
      <c r="C265" s="109">
        <v>103530</v>
      </c>
      <c r="D265" s="210">
        <f t="shared" si="168"/>
        <v>82219</v>
      </c>
      <c r="E265" s="215">
        <f t="shared" si="125"/>
        <v>185749</v>
      </c>
      <c r="F265" s="162"/>
      <c r="G265" s="162"/>
      <c r="H265" s="159"/>
      <c r="I265" s="162">
        <v>185749</v>
      </c>
      <c r="J265" s="162"/>
      <c r="K265" s="162"/>
      <c r="L265" s="148">
        <f t="shared" si="131"/>
        <v>185749</v>
      </c>
      <c r="M265" s="148">
        <f t="shared" si="138"/>
        <v>103530</v>
      </c>
      <c r="N265" s="148">
        <f t="shared" si="128"/>
        <v>82219</v>
      </c>
      <c r="O265" s="148"/>
      <c r="P265" s="148"/>
    </row>
    <row r="266" spans="1:16" ht="15">
      <c r="A266" s="61">
        <v>313</v>
      </c>
      <c r="B266" s="77" t="s">
        <v>379</v>
      </c>
      <c r="C266" s="108">
        <f>SUM(C267:C268)</f>
        <v>17835</v>
      </c>
      <c r="D266" s="209">
        <f t="shared" si="168"/>
        <v>14113.720000000001</v>
      </c>
      <c r="E266" s="207">
        <f t="shared" si="125"/>
        <v>31948.72</v>
      </c>
      <c r="F266" s="46">
        <f aca="true" t="shared" si="171" ref="F266:K266">SUM(F267:F268)</f>
        <v>0</v>
      </c>
      <c r="G266" s="46">
        <f t="shared" si="171"/>
        <v>0</v>
      </c>
      <c r="H266" s="46">
        <f t="shared" si="171"/>
        <v>0</v>
      </c>
      <c r="I266" s="46">
        <f t="shared" si="171"/>
        <v>31948.72</v>
      </c>
      <c r="J266" s="46">
        <f t="shared" si="171"/>
        <v>0</v>
      </c>
      <c r="K266" s="46">
        <f t="shared" si="171"/>
        <v>0</v>
      </c>
      <c r="L266" s="148">
        <f t="shared" si="131"/>
        <v>31948.72</v>
      </c>
      <c r="M266" s="148">
        <f t="shared" si="138"/>
        <v>17835</v>
      </c>
      <c r="N266" s="148">
        <f t="shared" si="128"/>
        <v>14113.720000000001</v>
      </c>
      <c r="O266" s="148"/>
      <c r="P266" s="148"/>
    </row>
    <row r="267" spans="1:16" ht="15">
      <c r="A267" s="62">
        <v>31321</v>
      </c>
      <c r="B267" s="83" t="s">
        <v>79</v>
      </c>
      <c r="C267" s="109">
        <v>16070</v>
      </c>
      <c r="D267" s="211">
        <f t="shared" si="168"/>
        <v>12721</v>
      </c>
      <c r="E267" s="215">
        <f t="shared" si="125"/>
        <v>28791</v>
      </c>
      <c r="F267" s="162"/>
      <c r="G267" s="162"/>
      <c r="H267" s="159"/>
      <c r="I267" s="162">
        <v>28791</v>
      </c>
      <c r="J267" s="162"/>
      <c r="K267" s="162"/>
      <c r="L267" s="148">
        <f t="shared" si="131"/>
        <v>28791</v>
      </c>
      <c r="M267" s="148">
        <f t="shared" si="138"/>
        <v>16070</v>
      </c>
      <c r="N267" s="148">
        <f t="shared" si="128"/>
        <v>12721</v>
      </c>
      <c r="O267" s="148"/>
      <c r="P267" s="148"/>
    </row>
    <row r="268" spans="1:16" ht="15">
      <c r="A268" s="62">
        <v>31331</v>
      </c>
      <c r="B268" s="83" t="s">
        <v>16</v>
      </c>
      <c r="C268" s="109">
        <v>1765</v>
      </c>
      <c r="D268" s="210">
        <f t="shared" si="168"/>
        <v>1392.7199999999998</v>
      </c>
      <c r="E268" s="208">
        <f t="shared" si="125"/>
        <v>3157.72</v>
      </c>
      <c r="F268" s="162"/>
      <c r="G268" s="162"/>
      <c r="H268" s="159"/>
      <c r="I268" s="162">
        <v>3157.72</v>
      </c>
      <c r="J268" s="162"/>
      <c r="K268" s="162"/>
      <c r="L268" s="148">
        <f t="shared" si="131"/>
        <v>3157.72</v>
      </c>
      <c r="M268" s="148">
        <f t="shared" si="138"/>
        <v>1765</v>
      </c>
      <c r="N268" s="148">
        <f t="shared" si="128"/>
        <v>1392.7199999999998</v>
      </c>
      <c r="O268" s="183"/>
      <c r="P268" s="185"/>
    </row>
    <row r="269" spans="1:15" ht="15">
      <c r="A269" s="63" t="s">
        <v>165</v>
      </c>
      <c r="B269" s="65"/>
      <c r="C269" s="119">
        <f>SUM(C270+C272)</f>
        <v>157000</v>
      </c>
      <c r="D269" s="209">
        <f t="shared" si="168"/>
        <v>4100</v>
      </c>
      <c r="E269" s="207">
        <f t="shared" si="125"/>
        <v>161100</v>
      </c>
      <c r="F269" s="39">
        <f aca="true" t="shared" si="172" ref="F269:K269">SUM(F270+F272)</f>
        <v>11100</v>
      </c>
      <c r="G269" s="39">
        <f t="shared" si="172"/>
        <v>0</v>
      </c>
      <c r="H269" s="39">
        <f t="shared" si="172"/>
        <v>150000</v>
      </c>
      <c r="I269" s="39">
        <f t="shared" si="172"/>
        <v>0</v>
      </c>
      <c r="J269" s="39">
        <f t="shared" si="172"/>
        <v>0</v>
      </c>
      <c r="K269" s="39">
        <f t="shared" si="172"/>
        <v>0</v>
      </c>
      <c r="L269" s="148">
        <f t="shared" si="131"/>
        <v>161100</v>
      </c>
      <c r="M269" s="148">
        <f t="shared" si="138"/>
        <v>157000</v>
      </c>
      <c r="N269" s="148">
        <f t="shared" si="128"/>
        <v>4100</v>
      </c>
      <c r="O269" s="148"/>
    </row>
    <row r="270" spans="1:15" ht="15">
      <c r="A270" s="61">
        <v>422</v>
      </c>
      <c r="B270" s="66" t="s">
        <v>51</v>
      </c>
      <c r="C270" s="117">
        <f>SUM(C271)</f>
        <v>150000</v>
      </c>
      <c r="D270" s="209">
        <f t="shared" si="168"/>
        <v>0</v>
      </c>
      <c r="E270" s="207">
        <f t="shared" si="125"/>
        <v>150000</v>
      </c>
      <c r="F270" s="3">
        <f aca="true" t="shared" si="173" ref="F270:K270">SUM(F271)</f>
        <v>0</v>
      </c>
      <c r="G270" s="3">
        <f t="shared" si="173"/>
        <v>0</v>
      </c>
      <c r="H270" s="3">
        <f t="shared" si="173"/>
        <v>150000</v>
      </c>
      <c r="I270" s="3">
        <f t="shared" si="173"/>
        <v>0</v>
      </c>
      <c r="J270" s="3">
        <f t="shared" si="173"/>
        <v>0</v>
      </c>
      <c r="K270" s="3">
        <f t="shared" si="173"/>
        <v>0</v>
      </c>
      <c r="L270" s="148">
        <f t="shared" si="131"/>
        <v>150000</v>
      </c>
      <c r="M270" s="148">
        <f t="shared" si="138"/>
        <v>150000</v>
      </c>
      <c r="N270" s="148">
        <f t="shared" si="128"/>
        <v>0</v>
      </c>
      <c r="O270" s="148"/>
    </row>
    <row r="271" spans="1:15" ht="15">
      <c r="A271" s="62">
        <v>4227</v>
      </c>
      <c r="B271" s="83" t="s">
        <v>166</v>
      </c>
      <c r="C271" s="109">
        <v>150000</v>
      </c>
      <c r="D271" s="211">
        <f aca="true" t="shared" si="174" ref="D271:D274">SUM(E271-C271)</f>
        <v>0</v>
      </c>
      <c r="E271" s="208">
        <f t="shared" si="125"/>
        <v>150000</v>
      </c>
      <c r="F271" s="162"/>
      <c r="G271" s="162"/>
      <c r="H271" s="162">
        <v>150000</v>
      </c>
      <c r="I271" s="162"/>
      <c r="J271" s="159"/>
      <c r="K271" s="162"/>
      <c r="L271" s="148">
        <f t="shared" si="131"/>
        <v>150000</v>
      </c>
      <c r="M271" s="148">
        <f t="shared" si="138"/>
        <v>150000</v>
      </c>
      <c r="N271" s="148">
        <f t="shared" si="128"/>
        <v>0</v>
      </c>
      <c r="O271" s="148"/>
    </row>
    <row r="272" spans="1:15" ht="15">
      <c r="A272" s="69">
        <v>322</v>
      </c>
      <c r="B272" s="90" t="s">
        <v>20</v>
      </c>
      <c r="C272" s="117">
        <f>SUM(C273:C274)</f>
        <v>7000</v>
      </c>
      <c r="D272" s="209">
        <f t="shared" si="174"/>
        <v>4100</v>
      </c>
      <c r="E272" s="207">
        <f t="shared" si="125"/>
        <v>11100</v>
      </c>
      <c r="F272" s="3">
        <f aca="true" t="shared" si="175" ref="F272:K272">SUM(F273:F274)</f>
        <v>11100</v>
      </c>
      <c r="G272" s="3">
        <f t="shared" si="175"/>
        <v>0</v>
      </c>
      <c r="H272" s="3">
        <f>SUM(H273:H274)</f>
        <v>0</v>
      </c>
      <c r="I272" s="3">
        <f t="shared" si="175"/>
        <v>0</v>
      </c>
      <c r="J272" s="3">
        <f t="shared" si="175"/>
        <v>0</v>
      </c>
      <c r="K272" s="3">
        <f t="shared" si="175"/>
        <v>0</v>
      </c>
      <c r="L272" s="148">
        <f t="shared" si="131"/>
        <v>11100</v>
      </c>
      <c r="M272" s="148">
        <f t="shared" si="138"/>
        <v>7000</v>
      </c>
      <c r="N272" s="148">
        <f t="shared" si="128"/>
        <v>4100</v>
      </c>
      <c r="O272" s="148"/>
    </row>
    <row r="273" spans="1:15" ht="15">
      <c r="A273" s="62">
        <v>32271</v>
      </c>
      <c r="B273" s="83" t="s">
        <v>167</v>
      </c>
      <c r="C273" s="109">
        <v>0</v>
      </c>
      <c r="D273" s="211">
        <f t="shared" si="174"/>
        <v>0</v>
      </c>
      <c r="E273" s="208">
        <f t="shared" si="125"/>
        <v>0</v>
      </c>
      <c r="F273" s="162"/>
      <c r="G273" s="162"/>
      <c r="H273" s="162"/>
      <c r="I273" s="162"/>
      <c r="J273" s="162"/>
      <c r="K273" s="162"/>
      <c r="L273" s="148">
        <f t="shared" si="131"/>
        <v>0</v>
      </c>
      <c r="M273" s="148">
        <f t="shared" si="138"/>
        <v>0</v>
      </c>
      <c r="N273" s="148">
        <f t="shared" si="128"/>
        <v>0</v>
      </c>
      <c r="O273" s="148"/>
    </row>
    <row r="274" spans="1:17" ht="24.75">
      <c r="A274" s="62">
        <v>3225</v>
      </c>
      <c r="B274" s="94" t="s">
        <v>168</v>
      </c>
      <c r="C274" s="109">
        <v>7000</v>
      </c>
      <c r="D274" s="211">
        <f t="shared" si="174"/>
        <v>4100</v>
      </c>
      <c r="E274" s="208">
        <f t="shared" si="125"/>
        <v>11100</v>
      </c>
      <c r="F274" s="162">
        <v>11100</v>
      </c>
      <c r="G274" s="162"/>
      <c r="H274" s="162"/>
      <c r="I274" s="162"/>
      <c r="J274" s="159"/>
      <c r="K274" s="162"/>
      <c r="L274" s="148">
        <f t="shared" si="131"/>
        <v>11100</v>
      </c>
      <c r="M274" s="148">
        <f t="shared" si="138"/>
        <v>7000</v>
      </c>
      <c r="N274" s="148">
        <f t="shared" si="128"/>
        <v>4100</v>
      </c>
      <c r="O274" s="183"/>
      <c r="P274" s="185"/>
      <c r="Q274" s="185"/>
    </row>
    <row r="275" spans="1:15" ht="15">
      <c r="A275" s="70" t="s">
        <v>158</v>
      </c>
      <c r="B275" s="71"/>
      <c r="C275" s="123">
        <f>SUM(C276)</f>
        <v>299500</v>
      </c>
      <c r="D275" s="209">
        <f>SUM(E275-C275)</f>
        <v>0</v>
      </c>
      <c r="E275" s="207">
        <f t="shared" si="125"/>
        <v>299500</v>
      </c>
      <c r="F275" s="42">
        <f aca="true" t="shared" si="176" ref="F275:K275">SUM(F276)</f>
        <v>3300</v>
      </c>
      <c r="G275" s="42">
        <f t="shared" si="176"/>
        <v>184900</v>
      </c>
      <c r="H275" s="42">
        <f t="shared" si="176"/>
        <v>1200</v>
      </c>
      <c r="I275" s="42">
        <f t="shared" si="176"/>
        <v>0</v>
      </c>
      <c r="J275" s="42">
        <f t="shared" si="176"/>
        <v>110100</v>
      </c>
      <c r="K275" s="42">
        <f t="shared" si="176"/>
        <v>0</v>
      </c>
      <c r="L275" s="148">
        <f t="shared" si="131"/>
        <v>299500</v>
      </c>
      <c r="M275" s="148">
        <f t="shared" si="138"/>
        <v>299500</v>
      </c>
      <c r="N275" s="148">
        <f t="shared" si="128"/>
        <v>0</v>
      </c>
      <c r="O275" s="148"/>
    </row>
    <row r="276" spans="1:17" ht="27" customHeight="1">
      <c r="A276" s="247" t="s">
        <v>169</v>
      </c>
      <c r="B276" s="248"/>
      <c r="C276" s="120">
        <f>SUM(C277+C285)</f>
        <v>299500</v>
      </c>
      <c r="D276" s="209">
        <f>SUM(E276-C276)</f>
        <v>0</v>
      </c>
      <c r="E276" s="207">
        <f t="shared" si="125"/>
        <v>299500</v>
      </c>
      <c r="F276" s="40">
        <f aca="true" t="shared" si="177" ref="F276:K276">SUM(F277+F285)</f>
        <v>3300</v>
      </c>
      <c r="G276" s="40">
        <f t="shared" si="177"/>
        <v>184900</v>
      </c>
      <c r="H276" s="40">
        <f t="shared" si="177"/>
        <v>1200</v>
      </c>
      <c r="I276" s="40">
        <f t="shared" si="177"/>
        <v>0</v>
      </c>
      <c r="J276" s="40">
        <f t="shared" si="177"/>
        <v>110100</v>
      </c>
      <c r="K276" s="40">
        <f t="shared" si="177"/>
        <v>0</v>
      </c>
      <c r="L276" s="148">
        <f t="shared" si="131"/>
        <v>299500</v>
      </c>
      <c r="M276" s="148">
        <f t="shared" si="138"/>
        <v>299500</v>
      </c>
      <c r="N276" s="148">
        <f t="shared" si="128"/>
        <v>0</v>
      </c>
      <c r="O276" s="148"/>
      <c r="Q276" s="148"/>
    </row>
    <row r="277" spans="1:15" ht="27" customHeight="1">
      <c r="A277" s="249" t="s">
        <v>170</v>
      </c>
      <c r="B277" s="250"/>
      <c r="C277" s="119">
        <f>SUM(C278+C283)</f>
        <v>25800</v>
      </c>
      <c r="D277" s="209">
        <f>SUM(E277-C277)</f>
        <v>0</v>
      </c>
      <c r="E277" s="207">
        <f t="shared" si="125"/>
        <v>25800</v>
      </c>
      <c r="F277" s="39">
        <f aca="true" t="shared" si="178" ref="F277:K277">SUM(F278+F283)</f>
        <v>800</v>
      </c>
      <c r="G277" s="39">
        <f t="shared" si="178"/>
        <v>0</v>
      </c>
      <c r="H277" s="39">
        <f t="shared" si="178"/>
        <v>0</v>
      </c>
      <c r="I277" s="39">
        <f t="shared" si="178"/>
        <v>0</v>
      </c>
      <c r="J277" s="39">
        <f t="shared" si="178"/>
        <v>25000</v>
      </c>
      <c r="K277" s="39">
        <f t="shared" si="178"/>
        <v>0</v>
      </c>
      <c r="L277" s="148">
        <f t="shared" si="131"/>
        <v>25800</v>
      </c>
      <c r="M277" s="148">
        <f t="shared" si="138"/>
        <v>25800</v>
      </c>
      <c r="N277" s="148">
        <f t="shared" si="128"/>
        <v>0</v>
      </c>
      <c r="O277" s="148"/>
    </row>
    <row r="278" spans="1:15" ht="26.25" customHeight="1">
      <c r="A278" s="61">
        <v>322</v>
      </c>
      <c r="B278" s="58" t="s">
        <v>20</v>
      </c>
      <c r="C278" s="117">
        <f>SUM(C279:C282)</f>
        <v>25000</v>
      </c>
      <c r="D278" s="209">
        <f>SUM(E278-C278)</f>
        <v>0</v>
      </c>
      <c r="E278" s="207">
        <f aca="true" t="shared" si="179" ref="E278:E341">SUM(F278:K278)</f>
        <v>25000</v>
      </c>
      <c r="F278" s="117">
        <f aca="true" t="shared" si="180" ref="F278:K278">SUM(F279:F282)</f>
        <v>0</v>
      </c>
      <c r="G278" s="117">
        <f t="shared" si="180"/>
        <v>0</v>
      </c>
      <c r="H278" s="117">
        <f t="shared" si="180"/>
        <v>0</v>
      </c>
      <c r="I278" s="117">
        <f t="shared" si="180"/>
        <v>0</v>
      </c>
      <c r="J278" s="117">
        <f t="shared" si="180"/>
        <v>25000</v>
      </c>
      <c r="K278" s="3">
        <f t="shared" si="180"/>
        <v>0</v>
      </c>
      <c r="L278" s="148">
        <f t="shared" si="131"/>
        <v>25000</v>
      </c>
      <c r="M278" s="148">
        <f t="shared" si="138"/>
        <v>25000</v>
      </c>
      <c r="N278" s="148">
        <f t="shared" si="128"/>
        <v>0</v>
      </c>
      <c r="O278" s="148"/>
    </row>
    <row r="279" spans="1:15" ht="15">
      <c r="A279" s="62">
        <v>3223106</v>
      </c>
      <c r="B279" s="83" t="s">
        <v>171</v>
      </c>
      <c r="C279" s="109">
        <v>2500</v>
      </c>
      <c r="D279" s="210">
        <f>SUM(E279-C279)</f>
        <v>0</v>
      </c>
      <c r="E279" s="208">
        <f t="shared" si="179"/>
        <v>2500</v>
      </c>
      <c r="F279" s="109"/>
      <c r="G279" s="159"/>
      <c r="H279" s="109"/>
      <c r="I279" s="109"/>
      <c r="J279" s="109">
        <v>2500</v>
      </c>
      <c r="K279" s="162"/>
      <c r="L279" s="148">
        <f t="shared" si="131"/>
        <v>2500</v>
      </c>
      <c r="M279" s="148">
        <f t="shared" si="138"/>
        <v>2500</v>
      </c>
      <c r="N279" s="148">
        <f t="shared" si="128"/>
        <v>0</v>
      </c>
      <c r="O279" s="148"/>
    </row>
    <row r="280" spans="1:15" ht="15">
      <c r="A280" s="78">
        <v>3223105</v>
      </c>
      <c r="B280" s="83" t="s">
        <v>172</v>
      </c>
      <c r="C280" s="127">
        <v>13500</v>
      </c>
      <c r="D280" s="210">
        <f aca="true" t="shared" si="181" ref="D280:D282">SUM(E280-C280)</f>
        <v>0</v>
      </c>
      <c r="E280" s="208">
        <f t="shared" si="179"/>
        <v>13500</v>
      </c>
      <c r="F280" s="127"/>
      <c r="G280" s="165"/>
      <c r="H280" s="127"/>
      <c r="I280" s="127"/>
      <c r="J280" s="127">
        <v>13500</v>
      </c>
      <c r="K280" s="162"/>
      <c r="L280" s="148">
        <f t="shared" si="131"/>
        <v>13500</v>
      </c>
      <c r="M280" s="148">
        <f t="shared" si="138"/>
        <v>13500</v>
      </c>
      <c r="N280" s="148">
        <f aca="true" t="shared" si="182" ref="N280:N350">SUM(L280-M280)</f>
        <v>0</v>
      </c>
      <c r="O280" s="148"/>
    </row>
    <row r="281" spans="1:15" ht="15">
      <c r="A281" s="78">
        <v>322410</v>
      </c>
      <c r="B281" s="83" t="s">
        <v>173</v>
      </c>
      <c r="C281" s="127">
        <v>2000</v>
      </c>
      <c r="D281" s="210">
        <f t="shared" si="181"/>
        <v>0</v>
      </c>
      <c r="E281" s="208">
        <f t="shared" si="179"/>
        <v>2000</v>
      </c>
      <c r="F281" s="127"/>
      <c r="G281" s="165"/>
      <c r="H281" s="127"/>
      <c r="I281" s="127"/>
      <c r="J281" s="127">
        <v>2000</v>
      </c>
      <c r="K281" s="162"/>
      <c r="L281" s="148">
        <f t="shared" si="131"/>
        <v>2000</v>
      </c>
      <c r="M281" s="148">
        <f t="shared" si="138"/>
        <v>2000</v>
      </c>
      <c r="N281" s="148">
        <f t="shared" si="182"/>
        <v>0</v>
      </c>
      <c r="O281" s="148"/>
    </row>
    <row r="282" spans="1:15" ht="15">
      <c r="A282" s="78">
        <v>322411</v>
      </c>
      <c r="B282" s="83" t="s">
        <v>395</v>
      </c>
      <c r="C282" s="127">
        <v>7000</v>
      </c>
      <c r="D282" s="210">
        <f t="shared" si="181"/>
        <v>0</v>
      </c>
      <c r="E282" s="208">
        <f t="shared" si="179"/>
        <v>7000</v>
      </c>
      <c r="F282" s="127"/>
      <c r="G282" s="165"/>
      <c r="H282" s="127"/>
      <c r="I282" s="127"/>
      <c r="J282" s="127">
        <v>7000</v>
      </c>
      <c r="K282" s="162"/>
      <c r="L282" s="148">
        <f t="shared" si="131"/>
        <v>7000</v>
      </c>
      <c r="M282" s="148">
        <f t="shared" si="138"/>
        <v>7000</v>
      </c>
      <c r="N282" s="148">
        <f t="shared" si="182"/>
        <v>0</v>
      </c>
      <c r="O282" s="148"/>
    </row>
    <row r="283" spans="1:15" ht="15">
      <c r="A283" s="61">
        <v>329</v>
      </c>
      <c r="B283" s="77" t="s">
        <v>75</v>
      </c>
      <c r="C283" s="112">
        <f>SUM(C284)</f>
        <v>800</v>
      </c>
      <c r="D283" s="209">
        <f aca="true" t="shared" si="183" ref="D283:D293">SUM(E283-C283)</f>
        <v>0</v>
      </c>
      <c r="E283" s="207">
        <f t="shared" si="179"/>
        <v>800</v>
      </c>
      <c r="F283" s="45">
        <f aca="true" t="shared" si="184" ref="F283:K283">SUM(F284)</f>
        <v>800</v>
      </c>
      <c r="G283" s="45">
        <f t="shared" si="184"/>
        <v>0</v>
      </c>
      <c r="H283" s="45">
        <f t="shared" si="184"/>
        <v>0</v>
      </c>
      <c r="I283" s="45">
        <f t="shared" si="184"/>
        <v>0</v>
      </c>
      <c r="J283" s="45">
        <f t="shared" si="184"/>
        <v>0</v>
      </c>
      <c r="K283" s="45">
        <f t="shared" si="184"/>
        <v>0</v>
      </c>
      <c r="L283" s="148">
        <f aca="true" t="shared" si="185" ref="L283:L351">SUM(F283:K283)</f>
        <v>800</v>
      </c>
      <c r="M283" s="148">
        <f t="shared" si="138"/>
        <v>800</v>
      </c>
      <c r="N283" s="148">
        <f t="shared" si="182"/>
        <v>0</v>
      </c>
      <c r="O283" s="148"/>
    </row>
    <row r="284" spans="1:15" ht="15">
      <c r="A284" s="78">
        <v>3299900</v>
      </c>
      <c r="B284" s="83" t="s">
        <v>174</v>
      </c>
      <c r="C284" s="127">
        <v>800</v>
      </c>
      <c r="D284" s="210">
        <f t="shared" si="183"/>
        <v>0</v>
      </c>
      <c r="E284" s="208">
        <f t="shared" si="179"/>
        <v>800</v>
      </c>
      <c r="F284" s="165">
        <v>800</v>
      </c>
      <c r="G284" s="165"/>
      <c r="H284" s="162"/>
      <c r="I284" s="162"/>
      <c r="J284" s="162"/>
      <c r="K284" s="162"/>
      <c r="L284" s="148">
        <f t="shared" si="185"/>
        <v>800</v>
      </c>
      <c r="M284" s="148">
        <f t="shared" si="138"/>
        <v>800</v>
      </c>
      <c r="N284" s="148">
        <f t="shared" si="182"/>
        <v>0</v>
      </c>
      <c r="O284" s="148"/>
    </row>
    <row r="285" spans="1:15" ht="25.5" customHeight="1">
      <c r="A285" s="275" t="s">
        <v>175</v>
      </c>
      <c r="B285" s="250"/>
      <c r="C285" s="119">
        <f aca="true" t="shared" si="186" ref="C285:K285">SUM(C286+C294+C302)</f>
        <v>273700</v>
      </c>
      <c r="D285" s="209">
        <f t="shared" si="183"/>
        <v>0</v>
      </c>
      <c r="E285" s="207">
        <f t="shared" si="179"/>
        <v>273700</v>
      </c>
      <c r="F285" s="39">
        <f t="shared" si="186"/>
        <v>2500</v>
      </c>
      <c r="G285" s="39">
        <f t="shared" si="186"/>
        <v>184900</v>
      </c>
      <c r="H285" s="39">
        <f t="shared" si="186"/>
        <v>1200</v>
      </c>
      <c r="I285" s="39">
        <f t="shared" si="186"/>
        <v>0</v>
      </c>
      <c r="J285" s="39">
        <f t="shared" si="186"/>
        <v>85100</v>
      </c>
      <c r="K285" s="39">
        <f t="shared" si="186"/>
        <v>0</v>
      </c>
      <c r="L285" s="148">
        <f t="shared" si="185"/>
        <v>273700</v>
      </c>
      <c r="M285" s="148">
        <f t="shared" si="138"/>
        <v>273700</v>
      </c>
      <c r="N285" s="148">
        <f t="shared" si="182"/>
        <v>0</v>
      </c>
      <c r="O285" s="148"/>
    </row>
    <row r="286" spans="1:15" ht="29.25" customHeight="1">
      <c r="A286" s="61">
        <v>322</v>
      </c>
      <c r="B286" s="58" t="s">
        <v>20</v>
      </c>
      <c r="C286" s="117">
        <f>SUM(C287:C293)</f>
        <v>114000</v>
      </c>
      <c r="D286" s="209">
        <f t="shared" si="183"/>
        <v>0</v>
      </c>
      <c r="E286" s="207">
        <f t="shared" si="179"/>
        <v>114000</v>
      </c>
      <c r="F286" s="3">
        <f aca="true" t="shared" si="187" ref="F286:K286">SUM(F287:F293)</f>
        <v>0</v>
      </c>
      <c r="G286" s="3">
        <f t="shared" si="187"/>
        <v>114000</v>
      </c>
      <c r="H286" s="3">
        <f t="shared" si="187"/>
        <v>0</v>
      </c>
      <c r="I286" s="3">
        <f t="shared" si="187"/>
        <v>0</v>
      </c>
      <c r="J286" s="3">
        <f t="shared" si="187"/>
        <v>0</v>
      </c>
      <c r="K286" s="3">
        <f t="shared" si="187"/>
        <v>0</v>
      </c>
      <c r="L286" s="148">
        <f t="shared" si="185"/>
        <v>114000</v>
      </c>
      <c r="M286" s="148">
        <f t="shared" si="138"/>
        <v>114000</v>
      </c>
      <c r="N286" s="148">
        <f t="shared" si="182"/>
        <v>0</v>
      </c>
      <c r="O286" s="148"/>
    </row>
    <row r="287" spans="1:15" ht="24.75">
      <c r="A287" s="62">
        <v>32245</v>
      </c>
      <c r="B287" s="106" t="s">
        <v>176</v>
      </c>
      <c r="C287" s="110">
        <v>16500</v>
      </c>
      <c r="D287" s="210">
        <f t="shared" si="183"/>
        <v>0</v>
      </c>
      <c r="E287" s="208">
        <f t="shared" si="179"/>
        <v>16500</v>
      </c>
      <c r="F287" s="162"/>
      <c r="G287" s="110">
        <v>16500</v>
      </c>
      <c r="H287" s="109"/>
      <c r="I287" s="159"/>
      <c r="J287" s="162"/>
      <c r="K287" s="162"/>
      <c r="L287" s="148">
        <f t="shared" si="185"/>
        <v>16500</v>
      </c>
      <c r="M287" s="148">
        <f t="shared" si="138"/>
        <v>16500</v>
      </c>
      <c r="N287" s="148">
        <f t="shared" si="182"/>
        <v>0</v>
      </c>
      <c r="O287" s="148"/>
    </row>
    <row r="288" spans="1:18" ht="36.75">
      <c r="A288" s="62">
        <v>32244</v>
      </c>
      <c r="B288" s="106" t="s">
        <v>177</v>
      </c>
      <c r="C288" s="109">
        <v>20000</v>
      </c>
      <c r="D288" s="210">
        <f t="shared" si="183"/>
        <v>0</v>
      </c>
      <c r="E288" s="208">
        <f t="shared" si="179"/>
        <v>20000</v>
      </c>
      <c r="F288" s="162"/>
      <c r="G288" s="109">
        <v>20000</v>
      </c>
      <c r="H288" s="109"/>
      <c r="I288" s="159"/>
      <c r="J288" s="162"/>
      <c r="K288" s="162"/>
      <c r="L288" s="148">
        <f t="shared" si="185"/>
        <v>20000</v>
      </c>
      <c r="M288" s="148">
        <f t="shared" si="138"/>
        <v>20000</v>
      </c>
      <c r="N288" s="148">
        <f t="shared" si="182"/>
        <v>0</v>
      </c>
      <c r="O288" s="148"/>
      <c r="P288" s="148"/>
      <c r="Q288" s="148"/>
      <c r="R288" s="148"/>
    </row>
    <row r="289" spans="1:15" ht="15">
      <c r="A289" s="62">
        <v>32249</v>
      </c>
      <c r="B289" s="106" t="s">
        <v>178</v>
      </c>
      <c r="C289" s="109">
        <v>10000</v>
      </c>
      <c r="D289" s="210">
        <f t="shared" si="183"/>
        <v>0</v>
      </c>
      <c r="E289" s="208">
        <f t="shared" si="179"/>
        <v>10000</v>
      </c>
      <c r="F289" s="162"/>
      <c r="G289" s="109">
        <v>10000</v>
      </c>
      <c r="H289" s="109"/>
      <c r="I289" s="159"/>
      <c r="J289" s="162"/>
      <c r="K289" s="162"/>
      <c r="L289" s="148">
        <f t="shared" si="185"/>
        <v>10000</v>
      </c>
      <c r="M289" s="148">
        <f t="shared" si="138"/>
        <v>10000</v>
      </c>
      <c r="N289" s="148">
        <f t="shared" si="182"/>
        <v>0</v>
      </c>
      <c r="O289" s="148"/>
    </row>
    <row r="290" spans="1:16" ht="15">
      <c r="A290" s="62">
        <v>3223405</v>
      </c>
      <c r="B290" s="106" t="s">
        <v>179</v>
      </c>
      <c r="C290" s="109">
        <v>19000</v>
      </c>
      <c r="D290" s="210">
        <f t="shared" si="183"/>
        <v>0</v>
      </c>
      <c r="E290" s="208">
        <f t="shared" si="179"/>
        <v>19000</v>
      </c>
      <c r="F290" s="162"/>
      <c r="G290" s="109">
        <v>19000</v>
      </c>
      <c r="H290" s="109"/>
      <c r="I290" s="159"/>
      <c r="J290" s="162"/>
      <c r="K290" s="162"/>
      <c r="L290" s="148">
        <f t="shared" si="185"/>
        <v>19000</v>
      </c>
      <c r="M290" s="148">
        <f t="shared" si="138"/>
        <v>19000</v>
      </c>
      <c r="N290" s="148">
        <f t="shared" si="182"/>
        <v>0</v>
      </c>
      <c r="O290" s="148"/>
      <c r="P290" s="148"/>
    </row>
    <row r="291" spans="1:16" ht="24.75">
      <c r="A291" s="62">
        <v>3223406</v>
      </c>
      <c r="B291" s="106" t="s">
        <v>180</v>
      </c>
      <c r="C291" s="109">
        <v>11000</v>
      </c>
      <c r="D291" s="210">
        <f t="shared" si="183"/>
        <v>0</v>
      </c>
      <c r="E291" s="208">
        <f t="shared" si="179"/>
        <v>11000</v>
      </c>
      <c r="F291" s="162"/>
      <c r="G291" s="109">
        <v>11000</v>
      </c>
      <c r="H291" s="109"/>
      <c r="I291" s="159"/>
      <c r="J291" s="162"/>
      <c r="K291" s="162"/>
      <c r="L291" s="148">
        <f t="shared" si="185"/>
        <v>11000</v>
      </c>
      <c r="M291" s="148">
        <f aca="true" t="shared" si="188" ref="M291:M354">C291</f>
        <v>11000</v>
      </c>
      <c r="N291" s="148">
        <f t="shared" si="182"/>
        <v>0</v>
      </c>
      <c r="O291" s="148"/>
      <c r="P291" s="148"/>
    </row>
    <row r="292" spans="1:21" ht="15">
      <c r="A292" s="62">
        <v>3223407</v>
      </c>
      <c r="B292" s="106" t="s">
        <v>181</v>
      </c>
      <c r="C292" s="109">
        <v>27500</v>
      </c>
      <c r="D292" s="210">
        <f t="shared" si="183"/>
        <v>0</v>
      </c>
      <c r="E292" s="208">
        <f t="shared" si="179"/>
        <v>27500</v>
      </c>
      <c r="F292" s="162"/>
      <c r="G292" s="109">
        <v>27500</v>
      </c>
      <c r="H292" s="109"/>
      <c r="I292" s="159"/>
      <c r="J292" s="162"/>
      <c r="K292" s="162"/>
      <c r="L292" s="148">
        <f t="shared" si="185"/>
        <v>27500</v>
      </c>
      <c r="M292" s="148">
        <f t="shared" si="188"/>
        <v>27500</v>
      </c>
      <c r="N292" s="148">
        <f t="shared" si="182"/>
        <v>0</v>
      </c>
      <c r="O292" s="148"/>
      <c r="P292" s="148"/>
      <c r="Q292" s="148"/>
      <c r="R292" s="148"/>
      <c r="S292" s="148"/>
      <c r="T292" s="148"/>
      <c r="U292" s="148"/>
    </row>
    <row r="293" spans="1:18" ht="15">
      <c r="A293" s="62">
        <v>3223408</v>
      </c>
      <c r="B293" s="106" t="s">
        <v>182</v>
      </c>
      <c r="C293" s="109">
        <v>10000</v>
      </c>
      <c r="D293" s="210">
        <f t="shared" si="183"/>
        <v>0</v>
      </c>
      <c r="E293" s="208">
        <f t="shared" si="179"/>
        <v>10000</v>
      </c>
      <c r="F293" s="162"/>
      <c r="G293" s="109">
        <v>10000</v>
      </c>
      <c r="H293" s="109"/>
      <c r="I293" s="159"/>
      <c r="J293" s="162"/>
      <c r="K293" s="162"/>
      <c r="L293" s="148">
        <f t="shared" si="185"/>
        <v>10000</v>
      </c>
      <c r="M293" s="148">
        <f t="shared" si="188"/>
        <v>10000</v>
      </c>
      <c r="N293" s="148">
        <f t="shared" si="182"/>
        <v>0</v>
      </c>
      <c r="O293" s="148"/>
      <c r="P293" s="148"/>
      <c r="Q293" s="148"/>
      <c r="R293" s="148"/>
    </row>
    <row r="294" spans="1:18" ht="15">
      <c r="A294" s="61">
        <v>323</v>
      </c>
      <c r="B294" s="104" t="s">
        <v>32</v>
      </c>
      <c r="C294" s="117">
        <f>SUM(C295:C301)</f>
        <v>158500</v>
      </c>
      <c r="D294" s="212">
        <f aca="true" t="shared" si="189" ref="D294:D302">SUM(E294-C294)</f>
        <v>0</v>
      </c>
      <c r="E294" s="207">
        <f t="shared" si="179"/>
        <v>158500</v>
      </c>
      <c r="F294" s="3">
        <f aca="true" t="shared" si="190" ref="F294:K294">SUM(F295:F301)</f>
        <v>2500</v>
      </c>
      <c r="G294" s="3">
        <f t="shared" si="190"/>
        <v>70900</v>
      </c>
      <c r="H294" s="3">
        <f t="shared" si="190"/>
        <v>0</v>
      </c>
      <c r="I294" s="3">
        <f t="shared" si="190"/>
        <v>0</v>
      </c>
      <c r="J294" s="3">
        <f t="shared" si="190"/>
        <v>85100</v>
      </c>
      <c r="K294" s="3">
        <f t="shared" si="190"/>
        <v>0</v>
      </c>
      <c r="L294" s="148">
        <f t="shared" si="185"/>
        <v>158500</v>
      </c>
      <c r="M294" s="148">
        <f t="shared" si="188"/>
        <v>158500</v>
      </c>
      <c r="N294" s="148">
        <f t="shared" si="182"/>
        <v>0</v>
      </c>
      <c r="O294" s="148"/>
      <c r="P294" s="148"/>
      <c r="Q294" s="148"/>
      <c r="R294" s="148"/>
    </row>
    <row r="295" spans="1:18" ht="15">
      <c r="A295" s="62">
        <v>3231102</v>
      </c>
      <c r="B295" s="107" t="s">
        <v>33</v>
      </c>
      <c r="C295" s="118">
        <v>2500</v>
      </c>
      <c r="D295" s="213">
        <f t="shared" si="189"/>
        <v>0</v>
      </c>
      <c r="E295" s="208">
        <f t="shared" si="179"/>
        <v>2500</v>
      </c>
      <c r="F295" s="162">
        <v>2500</v>
      </c>
      <c r="G295" s="162"/>
      <c r="H295" s="163"/>
      <c r="I295" s="162"/>
      <c r="J295" s="162"/>
      <c r="K295" s="162"/>
      <c r="L295" s="148">
        <f t="shared" si="185"/>
        <v>2500</v>
      </c>
      <c r="M295" s="148">
        <f t="shared" si="188"/>
        <v>2500</v>
      </c>
      <c r="N295" s="148">
        <f t="shared" si="182"/>
        <v>0</v>
      </c>
      <c r="O295" s="148"/>
      <c r="P295" s="148"/>
      <c r="Q295" s="148"/>
      <c r="R295" s="148"/>
    </row>
    <row r="296" spans="1:18" ht="24.75">
      <c r="A296" s="62">
        <v>3232101</v>
      </c>
      <c r="B296" s="106" t="s">
        <v>183</v>
      </c>
      <c r="C296" s="109">
        <v>50000</v>
      </c>
      <c r="D296" s="213">
        <f t="shared" si="189"/>
        <v>0</v>
      </c>
      <c r="E296" s="208">
        <f t="shared" si="179"/>
        <v>50000</v>
      </c>
      <c r="F296" s="162"/>
      <c r="G296" s="162"/>
      <c r="H296" s="162"/>
      <c r="I296" s="162"/>
      <c r="J296" s="162">
        <v>50000</v>
      </c>
      <c r="K296" s="162"/>
      <c r="L296" s="148">
        <f t="shared" si="185"/>
        <v>50000</v>
      </c>
      <c r="M296" s="148">
        <f t="shared" si="188"/>
        <v>50000</v>
      </c>
      <c r="N296" s="148">
        <f t="shared" si="182"/>
        <v>0</v>
      </c>
      <c r="O296" s="148"/>
      <c r="P296" s="148"/>
      <c r="Q296" s="148"/>
      <c r="R296" s="148"/>
    </row>
    <row r="297" spans="1:18" ht="24.75">
      <c r="A297" s="62">
        <v>3232201</v>
      </c>
      <c r="B297" s="106" t="s">
        <v>184</v>
      </c>
      <c r="C297" s="110">
        <v>30000</v>
      </c>
      <c r="D297" s="213">
        <f t="shared" si="189"/>
        <v>0</v>
      </c>
      <c r="E297" s="208">
        <f t="shared" si="179"/>
        <v>30000</v>
      </c>
      <c r="F297" s="162"/>
      <c r="G297" s="162"/>
      <c r="H297" s="109"/>
      <c r="I297" s="162"/>
      <c r="J297" s="159">
        <v>30000</v>
      </c>
      <c r="K297" s="162"/>
      <c r="L297" s="148">
        <f t="shared" si="185"/>
        <v>30000</v>
      </c>
      <c r="M297" s="148">
        <f t="shared" si="188"/>
        <v>30000</v>
      </c>
      <c r="N297" s="148">
        <f t="shared" si="182"/>
        <v>0</v>
      </c>
      <c r="O297" s="148"/>
      <c r="P297" s="148"/>
      <c r="Q297" s="148"/>
      <c r="R297" s="148"/>
    </row>
    <row r="298" spans="1:18" ht="24.75">
      <c r="A298" s="62">
        <v>3232904</v>
      </c>
      <c r="B298" s="106" t="s">
        <v>185</v>
      </c>
      <c r="C298" s="110">
        <v>58000</v>
      </c>
      <c r="D298" s="213">
        <f t="shared" si="189"/>
        <v>0</v>
      </c>
      <c r="E298" s="208">
        <f t="shared" si="179"/>
        <v>58000</v>
      </c>
      <c r="F298" s="162"/>
      <c r="G298" s="159">
        <v>58000</v>
      </c>
      <c r="H298" s="109"/>
      <c r="I298" s="162"/>
      <c r="J298" s="162"/>
      <c r="K298" s="162"/>
      <c r="L298" s="148">
        <f t="shared" si="185"/>
        <v>58000</v>
      </c>
      <c r="M298" s="148">
        <f t="shared" si="188"/>
        <v>58000</v>
      </c>
      <c r="N298" s="148">
        <f t="shared" si="182"/>
        <v>0</v>
      </c>
      <c r="O298" s="148"/>
      <c r="P298" s="151"/>
      <c r="Q298" s="148"/>
      <c r="R298" s="148"/>
    </row>
    <row r="299" spans="1:18" ht="15">
      <c r="A299" s="62">
        <v>3234200</v>
      </c>
      <c r="B299" s="106" t="s">
        <v>186</v>
      </c>
      <c r="C299" s="109">
        <v>4500</v>
      </c>
      <c r="D299" s="213">
        <f t="shared" si="189"/>
        <v>0</v>
      </c>
      <c r="E299" s="208">
        <f t="shared" si="179"/>
        <v>4500</v>
      </c>
      <c r="F299" s="162"/>
      <c r="G299" s="159"/>
      <c r="H299" s="109"/>
      <c r="I299" s="162"/>
      <c r="J299" s="162">
        <v>4500</v>
      </c>
      <c r="K299" s="162"/>
      <c r="L299" s="148">
        <f t="shared" si="185"/>
        <v>4500</v>
      </c>
      <c r="M299" s="148">
        <f t="shared" si="188"/>
        <v>4500</v>
      </c>
      <c r="N299" s="148">
        <f t="shared" si="182"/>
        <v>0</v>
      </c>
      <c r="O299" s="148"/>
      <c r="P299" s="148"/>
      <c r="Q299" s="148"/>
      <c r="R299" s="148"/>
    </row>
    <row r="300" spans="1:18" ht="24.75">
      <c r="A300" s="62">
        <v>32349</v>
      </c>
      <c r="B300" s="106" t="s">
        <v>187</v>
      </c>
      <c r="C300" s="109">
        <v>11000</v>
      </c>
      <c r="D300" s="213">
        <f t="shared" si="189"/>
        <v>0</v>
      </c>
      <c r="E300" s="208">
        <f t="shared" si="179"/>
        <v>11000</v>
      </c>
      <c r="F300" s="162"/>
      <c r="G300" s="159">
        <v>10400</v>
      </c>
      <c r="H300" s="109"/>
      <c r="I300" s="162"/>
      <c r="J300" s="162">
        <v>600</v>
      </c>
      <c r="K300" s="162"/>
      <c r="L300" s="148">
        <f t="shared" si="185"/>
        <v>11000</v>
      </c>
      <c r="M300" s="148">
        <f t="shared" si="188"/>
        <v>11000</v>
      </c>
      <c r="N300" s="148">
        <f t="shared" si="182"/>
        <v>0</v>
      </c>
      <c r="O300" s="148"/>
      <c r="P300" s="148"/>
      <c r="Q300" s="148"/>
      <c r="R300" s="148"/>
    </row>
    <row r="301" spans="1:18" ht="15">
      <c r="A301" s="62">
        <v>32394</v>
      </c>
      <c r="B301" s="106" t="s">
        <v>188</v>
      </c>
      <c r="C301" s="109">
        <v>2500</v>
      </c>
      <c r="D301" s="213">
        <f t="shared" si="189"/>
        <v>0</v>
      </c>
      <c r="E301" s="208">
        <f t="shared" si="179"/>
        <v>2500</v>
      </c>
      <c r="F301" s="162"/>
      <c r="G301" s="159">
        <v>2500</v>
      </c>
      <c r="H301" s="109"/>
      <c r="I301" s="162"/>
      <c r="J301" s="162"/>
      <c r="K301" s="162"/>
      <c r="L301" s="148">
        <f t="shared" si="185"/>
        <v>2500</v>
      </c>
      <c r="M301" s="148">
        <f t="shared" si="188"/>
        <v>2500</v>
      </c>
      <c r="N301" s="148">
        <f t="shared" si="182"/>
        <v>0</v>
      </c>
      <c r="O301" s="148"/>
      <c r="P301" s="148"/>
      <c r="Q301" s="148"/>
      <c r="R301" s="148"/>
    </row>
    <row r="302" spans="1:18" ht="15">
      <c r="A302" s="61">
        <v>329</v>
      </c>
      <c r="B302" s="95" t="s">
        <v>146</v>
      </c>
      <c r="C302" s="117">
        <f>SUM(C303)</f>
        <v>1200</v>
      </c>
      <c r="D302" s="212">
        <f t="shared" si="189"/>
        <v>0</v>
      </c>
      <c r="E302" s="207">
        <f t="shared" si="179"/>
        <v>1200</v>
      </c>
      <c r="F302" s="3">
        <f aca="true" t="shared" si="191" ref="F302:K302">SUM(F303)</f>
        <v>0</v>
      </c>
      <c r="G302" s="3">
        <f t="shared" si="191"/>
        <v>0</v>
      </c>
      <c r="H302" s="3">
        <f t="shared" si="191"/>
        <v>1200</v>
      </c>
      <c r="I302" s="3">
        <f t="shared" si="191"/>
        <v>0</v>
      </c>
      <c r="J302" s="3">
        <f t="shared" si="191"/>
        <v>0</v>
      </c>
      <c r="K302" s="3">
        <f t="shared" si="191"/>
        <v>0</v>
      </c>
      <c r="L302" s="148">
        <f t="shared" si="185"/>
        <v>1200</v>
      </c>
      <c r="M302" s="148">
        <f t="shared" si="188"/>
        <v>1200</v>
      </c>
      <c r="N302" s="148">
        <f t="shared" si="182"/>
        <v>0</v>
      </c>
      <c r="O302" s="148"/>
      <c r="P302" s="148"/>
      <c r="Q302" s="148"/>
      <c r="R302" s="148"/>
    </row>
    <row r="303" spans="1:15" ht="15">
      <c r="A303" s="62">
        <v>32921</v>
      </c>
      <c r="B303" s="106" t="s">
        <v>189</v>
      </c>
      <c r="C303" s="109">
        <v>1200</v>
      </c>
      <c r="D303" s="211">
        <f>SUM(E303-C303)</f>
        <v>0</v>
      </c>
      <c r="E303" s="208">
        <f t="shared" si="179"/>
        <v>1200</v>
      </c>
      <c r="F303" s="162"/>
      <c r="G303" s="159"/>
      <c r="H303" s="162">
        <v>1200</v>
      </c>
      <c r="I303" s="162"/>
      <c r="J303" s="162"/>
      <c r="K303" s="162"/>
      <c r="L303" s="148">
        <f t="shared" si="185"/>
        <v>1200</v>
      </c>
      <c r="M303" s="148">
        <f t="shared" si="188"/>
        <v>1200</v>
      </c>
      <c r="N303" s="148">
        <f t="shared" si="182"/>
        <v>0</v>
      </c>
      <c r="O303" s="148"/>
    </row>
    <row r="304" spans="1:15" ht="28.5" customHeight="1">
      <c r="A304" s="253" t="s">
        <v>190</v>
      </c>
      <c r="B304" s="254"/>
      <c r="C304" s="123">
        <f>SUM(C305)</f>
        <v>304000</v>
      </c>
      <c r="D304" s="209">
        <f>SUM(E304-C304)</f>
        <v>0</v>
      </c>
      <c r="E304" s="207">
        <f t="shared" si="179"/>
        <v>304000</v>
      </c>
      <c r="F304" s="42">
        <f aca="true" t="shared" si="192" ref="F304:K305">SUM(F305)</f>
        <v>283000</v>
      </c>
      <c r="G304" s="42">
        <f t="shared" si="192"/>
        <v>0</v>
      </c>
      <c r="H304" s="42">
        <f t="shared" si="192"/>
        <v>0</v>
      </c>
      <c r="I304" s="42">
        <f t="shared" si="192"/>
        <v>0</v>
      </c>
      <c r="J304" s="42">
        <f t="shared" si="192"/>
        <v>21000</v>
      </c>
      <c r="K304" s="42">
        <f t="shared" si="192"/>
        <v>0</v>
      </c>
      <c r="L304" s="148">
        <f t="shared" si="185"/>
        <v>304000</v>
      </c>
      <c r="M304" s="148">
        <f t="shared" si="188"/>
        <v>304000</v>
      </c>
      <c r="N304" s="148">
        <f t="shared" si="182"/>
        <v>0</v>
      </c>
      <c r="O304" s="148"/>
    </row>
    <row r="305" spans="1:15" ht="29.25" customHeight="1">
      <c r="A305" s="247" t="s">
        <v>191</v>
      </c>
      <c r="B305" s="248"/>
      <c r="C305" s="120">
        <f>SUM(C306)</f>
        <v>304000</v>
      </c>
      <c r="D305" s="212">
        <f>SUM(E305-C305)</f>
        <v>0</v>
      </c>
      <c r="E305" s="207">
        <f t="shared" si="179"/>
        <v>304000</v>
      </c>
      <c r="F305" s="40">
        <f t="shared" si="192"/>
        <v>283000</v>
      </c>
      <c r="G305" s="40">
        <f t="shared" si="192"/>
        <v>0</v>
      </c>
      <c r="H305" s="40">
        <f t="shared" si="192"/>
        <v>0</v>
      </c>
      <c r="I305" s="40">
        <f t="shared" si="192"/>
        <v>0</v>
      </c>
      <c r="J305" s="40">
        <f t="shared" si="192"/>
        <v>21000</v>
      </c>
      <c r="K305" s="40">
        <f t="shared" si="192"/>
        <v>0</v>
      </c>
      <c r="L305" s="148">
        <f t="shared" si="185"/>
        <v>304000</v>
      </c>
      <c r="M305" s="148">
        <f t="shared" si="188"/>
        <v>304000</v>
      </c>
      <c r="N305" s="148">
        <f t="shared" si="182"/>
        <v>0</v>
      </c>
      <c r="O305" s="148"/>
    </row>
    <row r="306" spans="1:15" ht="26.25" customHeight="1">
      <c r="A306" s="63" t="s">
        <v>192</v>
      </c>
      <c r="B306" s="65"/>
      <c r="C306" s="119">
        <f>SUM(C307+C309+C311)</f>
        <v>304000</v>
      </c>
      <c r="D306" s="212">
        <f>SUM(E306-C306)</f>
        <v>0</v>
      </c>
      <c r="E306" s="207">
        <f t="shared" si="179"/>
        <v>304000</v>
      </c>
      <c r="F306" s="39">
        <f>SUM(F307+F309+F311)</f>
        <v>283000</v>
      </c>
      <c r="G306" s="39">
        <f aca="true" t="shared" si="193" ref="G306:K306">SUM(G307+G309+G311)</f>
        <v>0</v>
      </c>
      <c r="H306" s="39">
        <f t="shared" si="193"/>
        <v>0</v>
      </c>
      <c r="I306" s="39">
        <f t="shared" si="193"/>
        <v>0</v>
      </c>
      <c r="J306" s="39">
        <f t="shared" si="193"/>
        <v>21000</v>
      </c>
      <c r="K306" s="39">
        <f t="shared" si="193"/>
        <v>0</v>
      </c>
      <c r="L306" s="148">
        <f t="shared" si="185"/>
        <v>304000</v>
      </c>
      <c r="M306" s="148">
        <f t="shared" si="188"/>
        <v>304000</v>
      </c>
      <c r="N306" s="148">
        <f t="shared" si="182"/>
        <v>0</v>
      </c>
      <c r="O306" s="148"/>
    </row>
    <row r="307" spans="1:15" ht="15">
      <c r="A307" s="61">
        <v>322</v>
      </c>
      <c r="B307" s="58" t="s">
        <v>20</v>
      </c>
      <c r="C307" s="117">
        <f>SUM(C308)</f>
        <v>83000</v>
      </c>
      <c r="D307" s="212">
        <f aca="true" t="shared" si="194" ref="D307:D310">SUM(E307-C307)</f>
        <v>0</v>
      </c>
      <c r="E307" s="207">
        <f t="shared" si="179"/>
        <v>83000</v>
      </c>
      <c r="F307" s="3">
        <f aca="true" t="shared" si="195" ref="F307:K307">SUM(F308)</f>
        <v>83000</v>
      </c>
      <c r="G307" s="3">
        <f t="shared" si="195"/>
        <v>0</v>
      </c>
      <c r="H307" s="3">
        <f t="shared" si="195"/>
        <v>0</v>
      </c>
      <c r="I307" s="3">
        <f t="shared" si="195"/>
        <v>0</v>
      </c>
      <c r="J307" s="3">
        <f t="shared" si="195"/>
        <v>0</v>
      </c>
      <c r="K307" s="3">
        <f t="shared" si="195"/>
        <v>0</v>
      </c>
      <c r="L307" s="148">
        <f t="shared" si="185"/>
        <v>83000</v>
      </c>
      <c r="M307" s="148">
        <f t="shared" si="188"/>
        <v>83000</v>
      </c>
      <c r="N307" s="148">
        <f t="shared" si="182"/>
        <v>0</v>
      </c>
      <c r="O307" s="148"/>
    </row>
    <row r="308" spans="1:15" ht="24.75">
      <c r="A308" s="62">
        <v>3223101</v>
      </c>
      <c r="B308" s="106" t="s">
        <v>193</v>
      </c>
      <c r="C308" s="109">
        <v>83000</v>
      </c>
      <c r="D308" s="213">
        <f t="shared" si="194"/>
        <v>0</v>
      </c>
      <c r="E308" s="208">
        <f t="shared" si="179"/>
        <v>83000</v>
      </c>
      <c r="F308" s="159">
        <v>83000</v>
      </c>
      <c r="G308" s="159"/>
      <c r="H308" s="159"/>
      <c r="I308" s="159"/>
      <c r="J308" s="162"/>
      <c r="K308" s="162"/>
      <c r="L308" s="148">
        <f t="shared" si="185"/>
        <v>83000</v>
      </c>
      <c r="M308" s="148">
        <f t="shared" si="188"/>
        <v>83000</v>
      </c>
      <c r="N308" s="148">
        <f t="shared" si="182"/>
        <v>0</v>
      </c>
      <c r="O308" s="148"/>
    </row>
    <row r="309" spans="1:15" ht="15">
      <c r="A309" s="61">
        <v>323</v>
      </c>
      <c r="B309" s="95" t="s">
        <v>32</v>
      </c>
      <c r="C309" s="117">
        <f>SUM(C310)</f>
        <v>21000</v>
      </c>
      <c r="D309" s="212">
        <f t="shared" si="194"/>
        <v>0</v>
      </c>
      <c r="E309" s="207">
        <f t="shared" si="179"/>
        <v>21000</v>
      </c>
      <c r="F309" s="3">
        <f aca="true" t="shared" si="196" ref="F309:K309">SUM(F310)</f>
        <v>0</v>
      </c>
      <c r="G309" s="3">
        <f t="shared" si="196"/>
        <v>0</v>
      </c>
      <c r="H309" s="3">
        <f t="shared" si="196"/>
        <v>0</v>
      </c>
      <c r="I309" s="3">
        <f t="shared" si="196"/>
        <v>0</v>
      </c>
      <c r="J309" s="3">
        <f t="shared" si="196"/>
        <v>21000</v>
      </c>
      <c r="K309" s="3">
        <f t="shared" si="196"/>
        <v>0</v>
      </c>
      <c r="L309" s="148">
        <f t="shared" si="185"/>
        <v>21000</v>
      </c>
      <c r="M309" s="148">
        <f t="shared" si="188"/>
        <v>21000</v>
      </c>
      <c r="N309" s="148">
        <f t="shared" si="182"/>
        <v>0</v>
      </c>
      <c r="O309" s="148"/>
    </row>
    <row r="310" spans="1:15" ht="24.75">
      <c r="A310" s="62">
        <v>32324</v>
      </c>
      <c r="B310" s="106" t="s">
        <v>194</v>
      </c>
      <c r="C310" s="118">
        <v>21000</v>
      </c>
      <c r="D310" s="213">
        <f t="shared" si="194"/>
        <v>0</v>
      </c>
      <c r="E310" s="208">
        <f t="shared" si="179"/>
        <v>21000</v>
      </c>
      <c r="F310" s="163"/>
      <c r="G310" s="163"/>
      <c r="H310" s="163"/>
      <c r="I310" s="163"/>
      <c r="J310" s="162">
        <v>21000</v>
      </c>
      <c r="K310" s="162"/>
      <c r="L310" s="148">
        <f t="shared" si="185"/>
        <v>21000</v>
      </c>
      <c r="M310" s="148">
        <f t="shared" si="188"/>
        <v>21000</v>
      </c>
      <c r="N310" s="148">
        <f t="shared" si="182"/>
        <v>0</v>
      </c>
      <c r="O310" s="148"/>
    </row>
    <row r="311" spans="1:15" ht="24.75">
      <c r="A311" s="61">
        <v>451</v>
      </c>
      <c r="B311" s="95" t="s">
        <v>56</v>
      </c>
      <c r="C311" s="3">
        <f>SUM(C312)</f>
        <v>200000</v>
      </c>
      <c r="D311" s="209">
        <f>SUM(E311-C311)</f>
        <v>0</v>
      </c>
      <c r="E311" s="207">
        <f t="shared" si="179"/>
        <v>200000</v>
      </c>
      <c r="F311" s="3">
        <f>SUM(F312)</f>
        <v>200000</v>
      </c>
      <c r="G311" s="3">
        <f aca="true" t="shared" si="197" ref="G311:K311">SUM(G312)</f>
        <v>0</v>
      </c>
      <c r="H311" s="3">
        <f t="shared" si="197"/>
        <v>0</v>
      </c>
      <c r="I311" s="3">
        <f t="shared" si="197"/>
        <v>0</v>
      </c>
      <c r="J311" s="3">
        <f t="shared" si="197"/>
        <v>0</v>
      </c>
      <c r="K311" s="3">
        <f t="shared" si="197"/>
        <v>0</v>
      </c>
      <c r="L311" s="148">
        <f aca="true" t="shared" si="198" ref="L311:L312">SUM(F311:K311)</f>
        <v>200000</v>
      </c>
      <c r="M311" s="148">
        <f t="shared" si="188"/>
        <v>200000</v>
      </c>
      <c r="N311" s="148">
        <f aca="true" t="shared" si="199" ref="N311:N312">SUM(L311-M311)</f>
        <v>0</v>
      </c>
      <c r="O311" s="148"/>
    </row>
    <row r="312" spans="1:15" s="200" customFormat="1" ht="15">
      <c r="A312" s="62"/>
      <c r="B312" s="106" t="s">
        <v>439</v>
      </c>
      <c r="C312" s="163">
        <v>200000</v>
      </c>
      <c r="D312" s="211">
        <f>SUM(E312-C312)</f>
        <v>0</v>
      </c>
      <c r="E312" s="208">
        <f t="shared" si="179"/>
        <v>200000</v>
      </c>
      <c r="F312" s="163">
        <v>200000</v>
      </c>
      <c r="G312" s="163"/>
      <c r="H312" s="163"/>
      <c r="I312" s="163"/>
      <c r="J312" s="162"/>
      <c r="K312" s="162"/>
      <c r="L312" s="148">
        <f t="shared" si="198"/>
        <v>200000</v>
      </c>
      <c r="M312" s="148">
        <f t="shared" si="188"/>
        <v>200000</v>
      </c>
      <c r="N312" s="148">
        <f t="shared" si="199"/>
        <v>0</v>
      </c>
      <c r="O312" s="199"/>
    </row>
    <row r="313" spans="1:15" ht="37.5" customHeight="1">
      <c r="A313" s="245" t="s">
        <v>313</v>
      </c>
      <c r="B313" s="246"/>
      <c r="C313" s="122">
        <f aca="true" t="shared" si="200" ref="C313:K313">SUM(C314+C320+C333)</f>
        <v>719800</v>
      </c>
      <c r="D313" s="209">
        <f>SUM(E313-C313)</f>
        <v>260000</v>
      </c>
      <c r="E313" s="207">
        <f t="shared" si="179"/>
        <v>979800</v>
      </c>
      <c r="F313" s="41">
        <f t="shared" si="200"/>
        <v>389800</v>
      </c>
      <c r="G313" s="41">
        <f t="shared" si="200"/>
        <v>0</v>
      </c>
      <c r="H313" s="41">
        <f t="shared" si="200"/>
        <v>560000</v>
      </c>
      <c r="I313" s="41">
        <f t="shared" si="200"/>
        <v>20000</v>
      </c>
      <c r="J313" s="41">
        <f t="shared" si="200"/>
        <v>10000</v>
      </c>
      <c r="K313" s="41">
        <f t="shared" si="200"/>
        <v>0</v>
      </c>
      <c r="L313" s="148">
        <f t="shared" si="185"/>
        <v>979800</v>
      </c>
      <c r="M313" s="148">
        <f t="shared" si="188"/>
        <v>719800</v>
      </c>
      <c r="N313" s="148">
        <f t="shared" si="182"/>
        <v>260000</v>
      </c>
      <c r="O313" s="148"/>
    </row>
    <row r="314" spans="1:15" ht="40.5" customHeight="1">
      <c r="A314" s="74" t="s">
        <v>158</v>
      </c>
      <c r="B314" s="75"/>
      <c r="C314" s="123">
        <f>SUM(C315)</f>
        <v>600000</v>
      </c>
      <c r="D314" s="209">
        <f aca="true" t="shared" si="201" ref="D314:D316">SUM(E314-C314)</f>
        <v>260000</v>
      </c>
      <c r="E314" s="207">
        <f t="shared" si="179"/>
        <v>860000</v>
      </c>
      <c r="F314" s="42">
        <f aca="true" t="shared" si="202" ref="F314:K316">SUM(F315)</f>
        <v>300000</v>
      </c>
      <c r="G314" s="42">
        <f t="shared" si="202"/>
        <v>0</v>
      </c>
      <c r="H314" s="42">
        <f t="shared" si="202"/>
        <v>560000</v>
      </c>
      <c r="I314" s="42">
        <f t="shared" si="202"/>
        <v>0</v>
      </c>
      <c r="J314" s="42">
        <f t="shared" si="202"/>
        <v>0</v>
      </c>
      <c r="K314" s="42">
        <f t="shared" si="202"/>
        <v>0</v>
      </c>
      <c r="L314" s="148">
        <f t="shared" si="185"/>
        <v>860000</v>
      </c>
      <c r="M314" s="148">
        <f t="shared" si="188"/>
        <v>600000</v>
      </c>
      <c r="N314" s="148">
        <f t="shared" si="182"/>
        <v>260000</v>
      </c>
      <c r="O314" s="148"/>
    </row>
    <row r="315" spans="1:15" ht="27" customHeight="1">
      <c r="A315" s="247" t="s">
        <v>195</v>
      </c>
      <c r="B315" s="248"/>
      <c r="C315" s="120">
        <f>SUM(C316)</f>
        <v>600000</v>
      </c>
      <c r="D315" s="209">
        <f t="shared" si="201"/>
        <v>260000</v>
      </c>
      <c r="E315" s="207">
        <f t="shared" si="179"/>
        <v>860000</v>
      </c>
      <c r="F315" s="40">
        <f t="shared" si="202"/>
        <v>300000</v>
      </c>
      <c r="G315" s="40">
        <f t="shared" si="202"/>
        <v>0</v>
      </c>
      <c r="H315" s="40">
        <f t="shared" si="202"/>
        <v>560000</v>
      </c>
      <c r="I315" s="40">
        <f t="shared" si="202"/>
        <v>0</v>
      </c>
      <c r="J315" s="40">
        <f t="shared" si="202"/>
        <v>0</v>
      </c>
      <c r="K315" s="40">
        <f t="shared" si="202"/>
        <v>0</v>
      </c>
      <c r="L315" s="148">
        <f t="shared" si="185"/>
        <v>860000</v>
      </c>
      <c r="M315" s="148">
        <f t="shared" si="188"/>
        <v>600000</v>
      </c>
      <c r="N315" s="148">
        <f t="shared" si="182"/>
        <v>260000</v>
      </c>
      <c r="O315" s="148"/>
    </row>
    <row r="316" spans="1:15" ht="24.75" customHeight="1">
      <c r="A316" s="249" t="s">
        <v>196</v>
      </c>
      <c r="B316" s="250"/>
      <c r="C316" s="119">
        <f>SUM(C317)</f>
        <v>600000</v>
      </c>
      <c r="D316" s="209">
        <f t="shared" si="201"/>
        <v>260000</v>
      </c>
      <c r="E316" s="207">
        <f t="shared" si="179"/>
        <v>860000</v>
      </c>
      <c r="F316" s="39">
        <f t="shared" si="202"/>
        <v>300000</v>
      </c>
      <c r="G316" s="39">
        <f t="shared" si="202"/>
        <v>0</v>
      </c>
      <c r="H316" s="39">
        <f t="shared" si="202"/>
        <v>560000</v>
      </c>
      <c r="I316" s="39">
        <f t="shared" si="202"/>
        <v>0</v>
      </c>
      <c r="J316" s="39">
        <f t="shared" si="202"/>
        <v>0</v>
      </c>
      <c r="K316" s="39">
        <f t="shared" si="202"/>
        <v>0</v>
      </c>
      <c r="L316" s="148">
        <f t="shared" si="185"/>
        <v>860000</v>
      </c>
      <c r="M316" s="148">
        <f t="shared" si="188"/>
        <v>600000</v>
      </c>
      <c r="N316" s="148">
        <f t="shared" si="182"/>
        <v>260000</v>
      </c>
      <c r="O316" s="148"/>
    </row>
    <row r="317" spans="1:15" ht="27.75" customHeight="1">
      <c r="A317" s="61">
        <v>421</v>
      </c>
      <c r="B317" s="58" t="s">
        <v>197</v>
      </c>
      <c r="C317" s="117">
        <f>SUM(C318:C319)</f>
        <v>600000</v>
      </c>
      <c r="D317" s="209">
        <f aca="true" t="shared" si="203" ref="D317:D319">SUM(E317-C317)</f>
        <v>260000</v>
      </c>
      <c r="E317" s="207">
        <f t="shared" si="179"/>
        <v>860000</v>
      </c>
      <c r="F317" s="117">
        <f>SUM(F318:F319)</f>
        <v>300000</v>
      </c>
      <c r="G317" s="117">
        <f aca="true" t="shared" si="204" ref="G317:K317">SUM(G318:G319)</f>
        <v>0</v>
      </c>
      <c r="H317" s="117">
        <f t="shared" si="204"/>
        <v>560000</v>
      </c>
      <c r="I317" s="117">
        <f t="shared" si="204"/>
        <v>0</v>
      </c>
      <c r="J317" s="117">
        <f t="shared" si="204"/>
        <v>0</v>
      </c>
      <c r="K317" s="117">
        <f t="shared" si="204"/>
        <v>0</v>
      </c>
      <c r="L317" s="148">
        <f t="shared" si="185"/>
        <v>860000</v>
      </c>
      <c r="M317" s="148">
        <f t="shared" si="188"/>
        <v>600000</v>
      </c>
      <c r="N317" s="148">
        <f t="shared" si="182"/>
        <v>260000</v>
      </c>
      <c r="O317" s="148"/>
    </row>
    <row r="318" spans="1:15" ht="27.75" customHeight="1">
      <c r="A318" s="78">
        <v>4214911</v>
      </c>
      <c r="B318" s="59" t="s">
        <v>437</v>
      </c>
      <c r="C318" s="198">
        <v>300000</v>
      </c>
      <c r="D318" s="211">
        <f t="shared" si="203"/>
        <v>0</v>
      </c>
      <c r="E318" s="208">
        <f t="shared" si="179"/>
        <v>300000</v>
      </c>
      <c r="F318" s="198">
        <v>200000</v>
      </c>
      <c r="G318" s="198"/>
      <c r="H318" s="198">
        <v>100000</v>
      </c>
      <c r="I318" s="198"/>
      <c r="J318" s="198"/>
      <c r="K318" s="198"/>
      <c r="L318" s="148">
        <f aca="true" t="shared" si="205" ref="L318">SUM(F318:K318)</f>
        <v>300000</v>
      </c>
      <c r="M318" s="148">
        <f t="shared" si="188"/>
        <v>300000</v>
      </c>
      <c r="N318" s="148">
        <f aca="true" t="shared" si="206" ref="N318">SUM(L318-M318)</f>
        <v>0</v>
      </c>
      <c r="O318" s="148"/>
    </row>
    <row r="319" spans="1:15" ht="15">
      <c r="A319" s="78">
        <v>4214910</v>
      </c>
      <c r="B319" s="83" t="s">
        <v>388</v>
      </c>
      <c r="C319" s="128">
        <v>300000</v>
      </c>
      <c r="D319" s="211">
        <f t="shared" si="203"/>
        <v>260000</v>
      </c>
      <c r="E319" s="208">
        <f t="shared" si="179"/>
        <v>560000</v>
      </c>
      <c r="F319" s="160">
        <v>100000</v>
      </c>
      <c r="G319" s="160"/>
      <c r="H319" s="160">
        <v>460000</v>
      </c>
      <c r="I319" s="128"/>
      <c r="J319" s="162"/>
      <c r="K319" s="162"/>
      <c r="L319" s="148">
        <f t="shared" si="185"/>
        <v>560000</v>
      </c>
      <c r="M319" s="148">
        <f t="shared" si="188"/>
        <v>300000</v>
      </c>
      <c r="N319" s="148">
        <f t="shared" si="182"/>
        <v>260000</v>
      </c>
      <c r="O319" s="148"/>
    </row>
    <row r="320" spans="1:18" ht="27" customHeight="1">
      <c r="A320" s="253" t="s">
        <v>190</v>
      </c>
      <c r="B320" s="254"/>
      <c r="C320" s="123">
        <f>SUM(C321+C325+C329)</f>
        <v>110000</v>
      </c>
      <c r="D320" s="212">
        <f>SUM(E320-C320)</f>
        <v>0</v>
      </c>
      <c r="E320" s="207">
        <f t="shared" si="179"/>
        <v>110000</v>
      </c>
      <c r="F320" s="42">
        <f>SUM(F321+F325+F329)</f>
        <v>80000</v>
      </c>
      <c r="G320" s="42">
        <f aca="true" t="shared" si="207" ref="G320:K320">SUM(G321+G325+G329)</f>
        <v>0</v>
      </c>
      <c r="H320" s="42">
        <f t="shared" si="207"/>
        <v>0</v>
      </c>
      <c r="I320" s="42">
        <f t="shared" si="207"/>
        <v>20000</v>
      </c>
      <c r="J320" s="42">
        <f t="shared" si="207"/>
        <v>10000</v>
      </c>
      <c r="K320" s="42">
        <f t="shared" si="207"/>
        <v>0</v>
      </c>
      <c r="L320" s="148">
        <f t="shared" si="185"/>
        <v>110000</v>
      </c>
      <c r="M320" s="148">
        <f t="shared" si="188"/>
        <v>110000</v>
      </c>
      <c r="N320" s="148">
        <f t="shared" si="182"/>
        <v>0</v>
      </c>
      <c r="O320" s="148"/>
      <c r="P320" s="188"/>
      <c r="Q320" s="188"/>
      <c r="R320" s="188"/>
    </row>
    <row r="321" spans="1:17" ht="26.25" customHeight="1">
      <c r="A321" s="247" t="s">
        <v>244</v>
      </c>
      <c r="B321" s="248"/>
      <c r="C321" s="120">
        <f>SUM(C322)</f>
        <v>0</v>
      </c>
      <c r="D321" s="212">
        <f aca="true" t="shared" si="208" ref="D321:D323">SUM(D322)</f>
        <v>0</v>
      </c>
      <c r="E321" s="207">
        <f t="shared" si="179"/>
        <v>0</v>
      </c>
      <c r="F321" s="40">
        <f aca="true" t="shared" si="209" ref="F321:K323">SUM(F322)</f>
        <v>0</v>
      </c>
      <c r="G321" s="40">
        <f t="shared" si="209"/>
        <v>0</v>
      </c>
      <c r="H321" s="40">
        <f t="shared" si="209"/>
        <v>0</v>
      </c>
      <c r="I321" s="40">
        <f t="shared" si="209"/>
        <v>0</v>
      </c>
      <c r="J321" s="40">
        <f t="shared" si="209"/>
        <v>0</v>
      </c>
      <c r="K321" s="40">
        <f t="shared" si="209"/>
        <v>0</v>
      </c>
      <c r="L321" s="148">
        <f t="shared" si="185"/>
        <v>0</v>
      </c>
      <c r="M321" s="148">
        <f t="shared" si="188"/>
        <v>0</v>
      </c>
      <c r="N321" s="148">
        <f t="shared" si="182"/>
        <v>0</v>
      </c>
      <c r="O321" s="148"/>
      <c r="P321" s="188"/>
      <c r="Q321" s="188"/>
    </row>
    <row r="322" spans="1:16" ht="29.25" customHeight="1">
      <c r="A322" s="249" t="s">
        <v>370</v>
      </c>
      <c r="B322" s="250"/>
      <c r="C322" s="119">
        <f>SUM(C323)</f>
        <v>0</v>
      </c>
      <c r="D322" s="212">
        <f t="shared" si="208"/>
        <v>0</v>
      </c>
      <c r="E322" s="207">
        <f t="shared" si="179"/>
        <v>0</v>
      </c>
      <c r="F322" s="39">
        <f t="shared" si="209"/>
        <v>0</v>
      </c>
      <c r="G322" s="39">
        <f t="shared" si="209"/>
        <v>0</v>
      </c>
      <c r="H322" s="39">
        <f t="shared" si="209"/>
        <v>0</v>
      </c>
      <c r="I322" s="39">
        <f t="shared" si="209"/>
        <v>0</v>
      </c>
      <c r="J322" s="39">
        <f t="shared" si="209"/>
        <v>0</v>
      </c>
      <c r="K322" s="39">
        <f t="shared" si="209"/>
        <v>0</v>
      </c>
      <c r="L322" s="148">
        <f t="shared" si="185"/>
        <v>0</v>
      </c>
      <c r="M322" s="148">
        <f t="shared" si="188"/>
        <v>0</v>
      </c>
      <c r="N322" s="148">
        <f t="shared" si="182"/>
        <v>0</v>
      </c>
      <c r="O322" s="148"/>
      <c r="P322" s="188"/>
    </row>
    <row r="323" spans="1:16" ht="24.75" customHeight="1">
      <c r="A323" s="76">
        <v>426</v>
      </c>
      <c r="B323" s="77" t="s">
        <v>57</v>
      </c>
      <c r="C323" s="129">
        <f>SUM(C324)</f>
        <v>0</v>
      </c>
      <c r="D323" s="212">
        <f t="shared" si="208"/>
        <v>0</v>
      </c>
      <c r="E323" s="207">
        <f t="shared" si="179"/>
        <v>0</v>
      </c>
      <c r="F323" s="56">
        <f t="shared" si="209"/>
        <v>0</v>
      </c>
      <c r="G323" s="56">
        <f t="shared" si="209"/>
        <v>0</v>
      </c>
      <c r="H323" s="56">
        <f t="shared" si="209"/>
        <v>0</v>
      </c>
      <c r="I323" s="56">
        <f t="shared" si="209"/>
        <v>0</v>
      </c>
      <c r="J323" s="56">
        <f t="shared" si="209"/>
        <v>0</v>
      </c>
      <c r="K323" s="56">
        <f t="shared" si="209"/>
        <v>0</v>
      </c>
      <c r="L323" s="148">
        <f t="shared" si="185"/>
        <v>0</v>
      </c>
      <c r="M323" s="148">
        <f t="shared" si="188"/>
        <v>0</v>
      </c>
      <c r="N323" s="148">
        <f t="shared" si="182"/>
        <v>0</v>
      </c>
      <c r="O323" s="148"/>
      <c r="P323" s="188"/>
    </row>
    <row r="324" spans="1:15" ht="24.75">
      <c r="A324" s="78">
        <v>42637</v>
      </c>
      <c r="B324" s="100" t="s">
        <v>270</v>
      </c>
      <c r="C324" s="121"/>
      <c r="D324" s="213">
        <f>SUM(E324-C324)</f>
        <v>0</v>
      </c>
      <c r="E324" s="208">
        <f t="shared" si="179"/>
        <v>0</v>
      </c>
      <c r="F324" s="164"/>
      <c r="G324" s="164"/>
      <c r="H324" s="164"/>
      <c r="I324" s="164"/>
      <c r="J324" s="162"/>
      <c r="K324" s="162"/>
      <c r="L324" s="148">
        <f t="shared" si="185"/>
        <v>0</v>
      </c>
      <c r="M324" s="148">
        <f t="shared" si="188"/>
        <v>0</v>
      </c>
      <c r="N324" s="148">
        <f t="shared" si="182"/>
        <v>0</v>
      </c>
      <c r="O324" s="148"/>
    </row>
    <row r="325" spans="1:15" ht="15" customHeight="1">
      <c r="A325" s="247" t="s">
        <v>371</v>
      </c>
      <c r="B325" s="248"/>
      <c r="C325" s="142">
        <f>SUM(C326)</f>
        <v>10000</v>
      </c>
      <c r="D325" s="212">
        <f>SUM(E325-C325)</f>
        <v>0</v>
      </c>
      <c r="E325" s="207">
        <f t="shared" si="179"/>
        <v>10000</v>
      </c>
      <c r="F325" s="150">
        <f aca="true" t="shared" si="210" ref="F325:K325">SUM(F326)</f>
        <v>0</v>
      </c>
      <c r="G325" s="150">
        <f t="shared" si="210"/>
        <v>0</v>
      </c>
      <c r="H325" s="150">
        <f t="shared" si="210"/>
        <v>0</v>
      </c>
      <c r="I325" s="150">
        <f t="shared" si="210"/>
        <v>0</v>
      </c>
      <c r="J325" s="150">
        <f t="shared" si="210"/>
        <v>10000</v>
      </c>
      <c r="K325" s="150">
        <f t="shared" si="210"/>
        <v>0</v>
      </c>
      <c r="L325" s="148">
        <f t="shared" si="185"/>
        <v>10000</v>
      </c>
      <c r="M325" s="148">
        <f t="shared" si="188"/>
        <v>10000</v>
      </c>
      <c r="N325" s="148">
        <f t="shared" si="182"/>
        <v>0</v>
      </c>
      <c r="O325" s="148"/>
    </row>
    <row r="326" spans="1:15" ht="15" customHeight="1">
      <c r="A326" s="249" t="s">
        <v>372</v>
      </c>
      <c r="B326" s="250"/>
      <c r="C326" s="149">
        <f>SUM(C327)</f>
        <v>10000</v>
      </c>
      <c r="D326" s="212">
        <f>SUM(E326-C326)</f>
        <v>0</v>
      </c>
      <c r="E326" s="207">
        <f t="shared" si="179"/>
        <v>10000</v>
      </c>
      <c r="F326" s="152">
        <f aca="true" t="shared" si="211" ref="F326:K326">SUM(F327)</f>
        <v>0</v>
      </c>
      <c r="G326" s="152">
        <f t="shared" si="211"/>
        <v>0</v>
      </c>
      <c r="H326" s="152">
        <f t="shared" si="211"/>
        <v>0</v>
      </c>
      <c r="I326" s="152">
        <f t="shared" si="211"/>
        <v>0</v>
      </c>
      <c r="J326" s="152">
        <f t="shared" si="211"/>
        <v>10000</v>
      </c>
      <c r="K326" s="152">
        <f t="shared" si="211"/>
        <v>0</v>
      </c>
      <c r="L326" s="148">
        <f t="shared" si="185"/>
        <v>10000</v>
      </c>
      <c r="M326" s="148">
        <f t="shared" si="188"/>
        <v>10000</v>
      </c>
      <c r="N326" s="148">
        <f t="shared" si="182"/>
        <v>0</v>
      </c>
      <c r="O326" s="148"/>
    </row>
    <row r="327" spans="1:15" ht="16.5" customHeight="1">
      <c r="A327" s="76">
        <v>411</v>
      </c>
      <c r="B327" s="77" t="s">
        <v>373</v>
      </c>
      <c r="C327" s="129">
        <f>SUM(C328)</f>
        <v>10000</v>
      </c>
      <c r="D327" s="212">
        <f>SUM(E327-C327)</f>
        <v>0</v>
      </c>
      <c r="E327" s="207">
        <f t="shared" si="179"/>
        <v>10000</v>
      </c>
      <c r="F327" s="56">
        <f aca="true" t="shared" si="212" ref="F327:K327">SUM(F328)</f>
        <v>0</v>
      </c>
      <c r="G327" s="56">
        <f t="shared" si="212"/>
        <v>0</v>
      </c>
      <c r="H327" s="56">
        <f t="shared" si="212"/>
        <v>0</v>
      </c>
      <c r="I327" s="56">
        <f t="shared" si="212"/>
        <v>0</v>
      </c>
      <c r="J327" s="56">
        <f t="shared" si="212"/>
        <v>10000</v>
      </c>
      <c r="K327" s="56">
        <f t="shared" si="212"/>
        <v>0</v>
      </c>
      <c r="L327" s="148">
        <f t="shared" si="185"/>
        <v>10000</v>
      </c>
      <c r="M327" s="148">
        <f t="shared" si="188"/>
        <v>10000</v>
      </c>
      <c r="N327" s="148">
        <f t="shared" si="182"/>
        <v>0</v>
      </c>
      <c r="O327" s="148"/>
    </row>
    <row r="328" spans="1:15" ht="15">
      <c r="A328" s="78">
        <v>4111</v>
      </c>
      <c r="B328" s="100" t="s">
        <v>374</v>
      </c>
      <c r="C328" s="121">
        <v>10000</v>
      </c>
      <c r="D328" s="213">
        <f aca="true" t="shared" si="213" ref="D328:D332">SUM(E328-C328)</f>
        <v>0</v>
      </c>
      <c r="E328" s="208">
        <f t="shared" si="179"/>
        <v>10000</v>
      </c>
      <c r="F328" s="164"/>
      <c r="G328" s="164"/>
      <c r="H328" s="164"/>
      <c r="I328" s="162"/>
      <c r="J328" s="164">
        <v>10000</v>
      </c>
      <c r="K328" s="162"/>
      <c r="L328" s="148">
        <f t="shared" si="185"/>
        <v>10000</v>
      </c>
      <c r="M328" s="148">
        <f t="shared" si="188"/>
        <v>10000</v>
      </c>
      <c r="N328" s="148">
        <f t="shared" si="182"/>
        <v>0</v>
      </c>
      <c r="O328" s="148"/>
    </row>
    <row r="329" spans="1:15" ht="15" customHeight="1">
      <c r="A329" s="247" t="s">
        <v>434</v>
      </c>
      <c r="B329" s="248"/>
      <c r="C329" s="142">
        <f>SUM(C330)</f>
        <v>100000</v>
      </c>
      <c r="D329" s="212">
        <f t="shared" si="213"/>
        <v>0</v>
      </c>
      <c r="E329" s="207">
        <f t="shared" si="179"/>
        <v>100000</v>
      </c>
      <c r="F329" s="150">
        <f aca="true" t="shared" si="214" ref="F329:K331">SUM(F330)</f>
        <v>80000</v>
      </c>
      <c r="G329" s="150">
        <f t="shared" si="214"/>
        <v>0</v>
      </c>
      <c r="H329" s="150">
        <f t="shared" si="214"/>
        <v>0</v>
      </c>
      <c r="I329" s="150">
        <f t="shared" si="214"/>
        <v>20000</v>
      </c>
      <c r="J329" s="150">
        <f t="shared" si="214"/>
        <v>0</v>
      </c>
      <c r="K329" s="150">
        <f t="shared" si="214"/>
        <v>0</v>
      </c>
      <c r="L329" s="148">
        <f aca="true" t="shared" si="215" ref="L329:L332">SUM(F329:K329)</f>
        <v>100000</v>
      </c>
      <c r="M329" s="148">
        <f t="shared" si="188"/>
        <v>100000</v>
      </c>
      <c r="N329" s="148">
        <f aca="true" t="shared" si="216" ref="N329:N332">SUM(L329-M329)</f>
        <v>0</v>
      </c>
      <c r="O329" s="148"/>
    </row>
    <row r="330" spans="1:15" ht="15" customHeight="1">
      <c r="A330" s="249" t="s">
        <v>436</v>
      </c>
      <c r="B330" s="250"/>
      <c r="C330" s="149">
        <f>SUM(C331)</f>
        <v>100000</v>
      </c>
      <c r="D330" s="212">
        <f t="shared" si="213"/>
        <v>0</v>
      </c>
      <c r="E330" s="207">
        <f t="shared" si="179"/>
        <v>100000</v>
      </c>
      <c r="F330" s="152">
        <f t="shared" si="214"/>
        <v>80000</v>
      </c>
      <c r="G330" s="152">
        <f t="shared" si="214"/>
        <v>0</v>
      </c>
      <c r="H330" s="152">
        <f t="shared" si="214"/>
        <v>0</v>
      </c>
      <c r="I330" s="152">
        <f t="shared" si="214"/>
        <v>20000</v>
      </c>
      <c r="J330" s="152">
        <f t="shared" si="214"/>
        <v>0</v>
      </c>
      <c r="K330" s="152">
        <f t="shared" si="214"/>
        <v>0</v>
      </c>
      <c r="L330" s="148">
        <f t="shared" si="215"/>
        <v>100000</v>
      </c>
      <c r="M330" s="148">
        <f t="shared" si="188"/>
        <v>100000</v>
      </c>
      <c r="N330" s="148">
        <f t="shared" si="216"/>
        <v>0</v>
      </c>
      <c r="O330" s="148"/>
    </row>
    <row r="331" spans="1:15" ht="15">
      <c r="A331" s="76">
        <v>421</v>
      </c>
      <c r="B331" s="58" t="s">
        <v>197</v>
      </c>
      <c r="C331" s="129">
        <f>SUM(C332)</f>
        <v>100000</v>
      </c>
      <c r="D331" s="212">
        <f t="shared" si="213"/>
        <v>0</v>
      </c>
      <c r="E331" s="207">
        <f t="shared" si="179"/>
        <v>100000</v>
      </c>
      <c r="F331" s="56">
        <f t="shared" si="214"/>
        <v>80000</v>
      </c>
      <c r="G331" s="56">
        <f t="shared" si="214"/>
        <v>0</v>
      </c>
      <c r="H331" s="56">
        <f t="shared" si="214"/>
        <v>0</v>
      </c>
      <c r="I331" s="56">
        <f t="shared" si="214"/>
        <v>20000</v>
      </c>
      <c r="J331" s="56">
        <f t="shared" si="214"/>
        <v>0</v>
      </c>
      <c r="K331" s="56">
        <f t="shared" si="214"/>
        <v>0</v>
      </c>
      <c r="L331" s="148">
        <f t="shared" si="215"/>
        <v>100000</v>
      </c>
      <c r="M331" s="148">
        <f t="shared" si="188"/>
        <v>100000</v>
      </c>
      <c r="N331" s="148">
        <f t="shared" si="216"/>
        <v>0</v>
      </c>
      <c r="O331" s="148"/>
    </row>
    <row r="332" spans="1:15" ht="15">
      <c r="A332" s="78">
        <v>421452</v>
      </c>
      <c r="B332" s="100" t="s">
        <v>435</v>
      </c>
      <c r="C332" s="121">
        <v>100000</v>
      </c>
      <c r="D332" s="213">
        <f t="shared" si="213"/>
        <v>0</v>
      </c>
      <c r="E332" s="208">
        <f t="shared" si="179"/>
        <v>100000</v>
      </c>
      <c r="F332" s="164">
        <v>80000</v>
      </c>
      <c r="G332" s="164"/>
      <c r="H332" s="164"/>
      <c r="I332" s="162">
        <v>20000</v>
      </c>
      <c r="J332" s="164"/>
      <c r="K332" s="162"/>
      <c r="L332" s="148">
        <f t="shared" si="215"/>
        <v>100000</v>
      </c>
      <c r="M332" s="148">
        <f t="shared" si="188"/>
        <v>100000</v>
      </c>
      <c r="N332" s="148">
        <f t="shared" si="216"/>
        <v>0</v>
      </c>
      <c r="O332" s="148"/>
    </row>
    <row r="333" spans="1:15" ht="24.75" customHeight="1">
      <c r="A333" s="70" t="s">
        <v>198</v>
      </c>
      <c r="B333" s="71"/>
      <c r="C333" s="123">
        <f>SUM(C334)</f>
        <v>9800</v>
      </c>
      <c r="D333" s="212">
        <f aca="true" t="shared" si="217" ref="D333:D341">SUM(E333-C333)</f>
        <v>0</v>
      </c>
      <c r="E333" s="207">
        <f t="shared" si="179"/>
        <v>9800</v>
      </c>
      <c r="F333" s="42">
        <f aca="true" t="shared" si="218" ref="F333:K333">SUM(F334)</f>
        <v>9800</v>
      </c>
      <c r="G333" s="42">
        <f t="shared" si="218"/>
        <v>0</v>
      </c>
      <c r="H333" s="42">
        <f t="shared" si="218"/>
        <v>0</v>
      </c>
      <c r="I333" s="42">
        <f t="shared" si="218"/>
        <v>0</v>
      </c>
      <c r="J333" s="42">
        <f t="shared" si="218"/>
        <v>0</v>
      </c>
      <c r="K333" s="42">
        <f t="shared" si="218"/>
        <v>0</v>
      </c>
      <c r="L333" s="148">
        <f t="shared" si="185"/>
        <v>9800</v>
      </c>
      <c r="M333" s="148">
        <f t="shared" si="188"/>
        <v>9800</v>
      </c>
      <c r="N333" s="148">
        <f t="shared" si="182"/>
        <v>0</v>
      </c>
      <c r="O333" s="148"/>
    </row>
    <row r="334" spans="1:15" ht="15">
      <c r="A334" s="72" t="s">
        <v>199</v>
      </c>
      <c r="B334" s="73"/>
      <c r="C334" s="120">
        <f aca="true" t="shared" si="219" ref="C334:K334">SUM(C335+C339)</f>
        <v>9800</v>
      </c>
      <c r="D334" s="212">
        <f t="shared" si="217"/>
        <v>0</v>
      </c>
      <c r="E334" s="207">
        <f t="shared" si="179"/>
        <v>9800</v>
      </c>
      <c r="F334" s="40">
        <f t="shared" si="219"/>
        <v>9800</v>
      </c>
      <c r="G334" s="40">
        <f t="shared" si="219"/>
        <v>0</v>
      </c>
      <c r="H334" s="40">
        <f t="shared" si="219"/>
        <v>0</v>
      </c>
      <c r="I334" s="40">
        <f t="shared" si="219"/>
        <v>0</v>
      </c>
      <c r="J334" s="40">
        <f t="shared" si="219"/>
        <v>0</v>
      </c>
      <c r="K334" s="40">
        <f t="shared" si="219"/>
        <v>0</v>
      </c>
      <c r="L334" s="148">
        <f t="shared" si="185"/>
        <v>9800</v>
      </c>
      <c r="M334" s="148">
        <f t="shared" si="188"/>
        <v>9800</v>
      </c>
      <c r="N334" s="148">
        <f t="shared" si="182"/>
        <v>0</v>
      </c>
      <c r="O334" s="148"/>
    </row>
    <row r="335" spans="1:15" ht="27" customHeight="1">
      <c r="A335" s="249" t="s">
        <v>200</v>
      </c>
      <c r="B335" s="250"/>
      <c r="C335" s="119">
        <f>SUM(C336)</f>
        <v>0</v>
      </c>
      <c r="D335" s="212">
        <f t="shared" si="217"/>
        <v>0</v>
      </c>
      <c r="E335" s="207">
        <f t="shared" si="179"/>
        <v>0</v>
      </c>
      <c r="F335" s="39">
        <f aca="true" t="shared" si="220" ref="F335:K335">SUM(F336)</f>
        <v>0</v>
      </c>
      <c r="G335" s="39">
        <f t="shared" si="220"/>
        <v>0</v>
      </c>
      <c r="H335" s="39">
        <f t="shared" si="220"/>
        <v>0</v>
      </c>
      <c r="I335" s="39">
        <f t="shared" si="220"/>
        <v>0</v>
      </c>
      <c r="J335" s="39">
        <f t="shared" si="220"/>
        <v>0</v>
      </c>
      <c r="K335" s="39">
        <f t="shared" si="220"/>
        <v>0</v>
      </c>
      <c r="L335" s="148">
        <f t="shared" si="185"/>
        <v>0</v>
      </c>
      <c r="M335" s="148">
        <f t="shared" si="188"/>
        <v>0</v>
      </c>
      <c r="N335" s="148">
        <f t="shared" si="182"/>
        <v>0</v>
      </c>
      <c r="O335" s="148"/>
    </row>
    <row r="336" spans="1:15" ht="23.25" customHeight="1">
      <c r="A336" s="61">
        <v>421</v>
      </c>
      <c r="B336" s="58" t="s">
        <v>197</v>
      </c>
      <c r="C336" s="117">
        <f aca="true" t="shared" si="221" ref="C336:K336">SUM(C337:C338)</f>
        <v>0</v>
      </c>
      <c r="D336" s="212">
        <f t="shared" si="217"/>
        <v>0</v>
      </c>
      <c r="E336" s="207">
        <f t="shared" si="179"/>
        <v>0</v>
      </c>
      <c r="F336" s="3">
        <f t="shared" si="221"/>
        <v>0</v>
      </c>
      <c r="G336" s="3">
        <f t="shared" si="221"/>
        <v>0</v>
      </c>
      <c r="H336" s="3">
        <f t="shared" si="221"/>
        <v>0</v>
      </c>
      <c r="I336" s="3">
        <f t="shared" si="221"/>
        <v>0</v>
      </c>
      <c r="J336" s="3">
        <f t="shared" si="221"/>
        <v>0</v>
      </c>
      <c r="K336" s="3">
        <f t="shared" si="221"/>
        <v>0</v>
      </c>
      <c r="L336" s="148">
        <f t="shared" si="185"/>
        <v>0</v>
      </c>
      <c r="M336" s="148">
        <f t="shared" si="188"/>
        <v>0</v>
      </c>
      <c r="N336" s="148">
        <f t="shared" si="182"/>
        <v>0</v>
      </c>
      <c r="O336" s="148"/>
    </row>
    <row r="337" spans="1:15" ht="15">
      <c r="A337" s="62">
        <v>42141</v>
      </c>
      <c r="B337" s="59" t="s">
        <v>201</v>
      </c>
      <c r="C337" s="118">
        <v>0</v>
      </c>
      <c r="D337" s="213">
        <f t="shared" si="217"/>
        <v>0</v>
      </c>
      <c r="E337" s="208">
        <f t="shared" si="179"/>
        <v>0</v>
      </c>
      <c r="F337" s="162"/>
      <c r="G337" s="162"/>
      <c r="H337" s="162"/>
      <c r="I337" s="162"/>
      <c r="J337" s="162"/>
      <c r="K337" s="162"/>
      <c r="L337" s="148">
        <f t="shared" si="185"/>
        <v>0</v>
      </c>
      <c r="M337" s="148">
        <f t="shared" si="188"/>
        <v>0</v>
      </c>
      <c r="N337" s="148">
        <f t="shared" si="182"/>
        <v>0</v>
      </c>
      <c r="O337" s="148"/>
    </row>
    <row r="338" spans="1:15" ht="15">
      <c r="A338" s="62">
        <v>4214104</v>
      </c>
      <c r="B338" s="59" t="s">
        <v>271</v>
      </c>
      <c r="C338" s="109">
        <v>0</v>
      </c>
      <c r="D338" s="213">
        <f t="shared" si="217"/>
        <v>0</v>
      </c>
      <c r="E338" s="208">
        <f t="shared" si="179"/>
        <v>0</v>
      </c>
      <c r="F338" s="159"/>
      <c r="G338" s="159"/>
      <c r="H338" s="159"/>
      <c r="I338" s="159"/>
      <c r="J338" s="159"/>
      <c r="K338" s="159"/>
      <c r="L338" s="148">
        <f t="shared" si="185"/>
        <v>0</v>
      </c>
      <c r="M338" s="148">
        <f t="shared" si="188"/>
        <v>0</v>
      </c>
      <c r="N338" s="148">
        <f t="shared" si="182"/>
        <v>0</v>
      </c>
      <c r="O338" s="148"/>
    </row>
    <row r="339" spans="1:15" ht="28.5" customHeight="1">
      <c r="A339" s="249" t="s">
        <v>202</v>
      </c>
      <c r="B339" s="250"/>
      <c r="C339" s="119">
        <f>SUM(C340+C344)</f>
        <v>9800</v>
      </c>
      <c r="D339" s="212">
        <f t="shared" si="217"/>
        <v>0</v>
      </c>
      <c r="E339" s="207">
        <f t="shared" si="179"/>
        <v>9800</v>
      </c>
      <c r="F339" s="39">
        <f aca="true" t="shared" si="222" ref="F339:K339">SUM(F340+F344)</f>
        <v>9800</v>
      </c>
      <c r="G339" s="39">
        <f t="shared" si="222"/>
        <v>0</v>
      </c>
      <c r="H339" s="39">
        <f t="shared" si="222"/>
        <v>0</v>
      </c>
      <c r="I339" s="39">
        <f t="shared" si="222"/>
        <v>0</v>
      </c>
      <c r="J339" s="39">
        <f t="shared" si="222"/>
        <v>0</v>
      </c>
      <c r="K339" s="39">
        <f t="shared" si="222"/>
        <v>0</v>
      </c>
      <c r="L339" s="148">
        <f t="shared" si="185"/>
        <v>9800</v>
      </c>
      <c r="M339" s="148">
        <f t="shared" si="188"/>
        <v>9800</v>
      </c>
      <c r="N339" s="148">
        <f t="shared" si="182"/>
        <v>0</v>
      </c>
      <c r="O339" s="148"/>
    </row>
    <row r="340" spans="1:15" ht="23.25" customHeight="1">
      <c r="A340" s="61">
        <v>322</v>
      </c>
      <c r="B340" s="58" t="s">
        <v>20</v>
      </c>
      <c r="C340" s="117">
        <f>SUM(C341:C343)</f>
        <v>9800</v>
      </c>
      <c r="D340" s="212">
        <f t="shared" si="217"/>
        <v>0</v>
      </c>
      <c r="E340" s="207">
        <f t="shared" si="179"/>
        <v>9800</v>
      </c>
      <c r="F340" s="3">
        <f aca="true" t="shared" si="223" ref="F340:K340">SUM(F341:F343)</f>
        <v>9800</v>
      </c>
      <c r="G340" s="3">
        <f t="shared" si="223"/>
        <v>0</v>
      </c>
      <c r="H340" s="3">
        <f t="shared" si="223"/>
        <v>0</v>
      </c>
      <c r="I340" s="3">
        <f t="shared" si="223"/>
        <v>0</v>
      </c>
      <c r="J340" s="3">
        <f t="shared" si="223"/>
        <v>0</v>
      </c>
      <c r="K340" s="3">
        <f t="shared" si="223"/>
        <v>0</v>
      </c>
      <c r="L340" s="148">
        <f t="shared" si="185"/>
        <v>9800</v>
      </c>
      <c r="M340" s="148">
        <f t="shared" si="188"/>
        <v>9800</v>
      </c>
      <c r="N340" s="148">
        <f t="shared" si="182"/>
        <v>0</v>
      </c>
      <c r="O340" s="148">
        <f>SUM(O13:O339)</f>
        <v>2766600</v>
      </c>
    </row>
    <row r="341" spans="1:14" ht="15">
      <c r="A341" s="62">
        <v>32231</v>
      </c>
      <c r="B341" s="59" t="s">
        <v>203</v>
      </c>
      <c r="C341" s="121">
        <v>7500</v>
      </c>
      <c r="D341" s="213">
        <f t="shared" si="217"/>
        <v>0</v>
      </c>
      <c r="E341" s="208">
        <f t="shared" si="179"/>
        <v>7500</v>
      </c>
      <c r="F341" s="121">
        <v>7500</v>
      </c>
      <c r="G341" s="164"/>
      <c r="H341" s="164"/>
      <c r="I341" s="121"/>
      <c r="J341" s="162"/>
      <c r="K341" s="162"/>
      <c r="L341" s="148">
        <f t="shared" si="185"/>
        <v>7500</v>
      </c>
      <c r="M341" s="148">
        <f t="shared" si="188"/>
        <v>7500</v>
      </c>
      <c r="N341" s="148">
        <f t="shared" si="182"/>
        <v>0</v>
      </c>
    </row>
    <row r="342" spans="1:14" ht="15">
      <c r="A342" s="62">
        <v>3223409</v>
      </c>
      <c r="B342" s="59" t="s">
        <v>299</v>
      </c>
      <c r="C342" s="121">
        <v>2000</v>
      </c>
      <c r="D342" s="213">
        <f aca="true" t="shared" si="224" ref="D342:D343">SUM(E342-C342)</f>
        <v>0</v>
      </c>
      <c r="E342" s="208">
        <f aca="true" t="shared" si="225" ref="E342:E405">SUM(F342:K342)</f>
        <v>2000</v>
      </c>
      <c r="F342" s="121">
        <v>2000</v>
      </c>
      <c r="G342" s="164"/>
      <c r="H342" s="164"/>
      <c r="I342" s="121"/>
      <c r="J342" s="162"/>
      <c r="K342" s="162"/>
      <c r="L342" s="148">
        <f t="shared" si="185"/>
        <v>2000</v>
      </c>
      <c r="M342" s="148">
        <f t="shared" si="188"/>
        <v>2000</v>
      </c>
      <c r="N342" s="148">
        <f t="shared" si="182"/>
        <v>0</v>
      </c>
    </row>
    <row r="343" spans="1:14" ht="15">
      <c r="A343" s="62">
        <v>32247</v>
      </c>
      <c r="B343" s="59" t="s">
        <v>314</v>
      </c>
      <c r="C343" s="121">
        <v>300</v>
      </c>
      <c r="D343" s="213">
        <f t="shared" si="224"/>
        <v>0</v>
      </c>
      <c r="E343" s="208">
        <f t="shared" si="225"/>
        <v>300</v>
      </c>
      <c r="F343" s="121">
        <v>300</v>
      </c>
      <c r="G343" s="164"/>
      <c r="H343" s="164"/>
      <c r="I343" s="121"/>
      <c r="J343" s="162"/>
      <c r="K343" s="162"/>
      <c r="L343" s="148">
        <f t="shared" si="185"/>
        <v>300</v>
      </c>
      <c r="M343" s="148">
        <f t="shared" si="188"/>
        <v>300</v>
      </c>
      <c r="N343" s="148">
        <f t="shared" si="182"/>
        <v>0</v>
      </c>
    </row>
    <row r="344" spans="1:14" ht="15">
      <c r="A344" s="61">
        <v>323</v>
      </c>
      <c r="B344" s="58" t="s">
        <v>32</v>
      </c>
      <c r="C344" s="117">
        <f aca="true" t="shared" si="226" ref="C344:K344">SUM(C345:C345)</f>
        <v>0</v>
      </c>
      <c r="D344" s="209">
        <f>SUM(E344-C344)</f>
        <v>0</v>
      </c>
      <c r="E344" s="207">
        <f t="shared" si="225"/>
        <v>0</v>
      </c>
      <c r="F344" s="3">
        <f t="shared" si="226"/>
        <v>0</v>
      </c>
      <c r="G344" s="3">
        <f t="shared" si="226"/>
        <v>0</v>
      </c>
      <c r="H344" s="3">
        <f t="shared" si="226"/>
        <v>0</v>
      </c>
      <c r="I344" s="3">
        <f t="shared" si="226"/>
        <v>0</v>
      </c>
      <c r="J344" s="3">
        <f t="shared" si="226"/>
        <v>0</v>
      </c>
      <c r="K344" s="3">
        <f t="shared" si="226"/>
        <v>0</v>
      </c>
      <c r="L344" s="148">
        <f t="shared" si="185"/>
        <v>0</v>
      </c>
      <c r="M344" s="148">
        <f t="shared" si="188"/>
        <v>0</v>
      </c>
      <c r="N344" s="148">
        <f t="shared" si="182"/>
        <v>0</v>
      </c>
    </row>
    <row r="345" spans="1:14" ht="15">
      <c r="A345" s="62">
        <v>32321</v>
      </c>
      <c r="B345" s="59" t="s">
        <v>204</v>
      </c>
      <c r="C345" s="118">
        <v>0</v>
      </c>
      <c r="D345" s="211">
        <f>SUM(E345-C345)</f>
        <v>0</v>
      </c>
      <c r="E345" s="208">
        <f t="shared" si="225"/>
        <v>0</v>
      </c>
      <c r="F345" s="163"/>
      <c r="G345" s="163"/>
      <c r="H345" s="163"/>
      <c r="I345" s="162"/>
      <c r="J345" s="162"/>
      <c r="K345" s="162"/>
      <c r="L345" s="148">
        <f t="shared" si="185"/>
        <v>0</v>
      </c>
      <c r="M345" s="148">
        <f t="shared" si="188"/>
        <v>0</v>
      </c>
      <c r="N345" s="148">
        <f t="shared" si="182"/>
        <v>0</v>
      </c>
    </row>
    <row r="346" spans="1:14" ht="25.5" customHeight="1">
      <c r="A346" s="251" t="s">
        <v>275</v>
      </c>
      <c r="B346" s="252"/>
      <c r="C346" s="146">
        <f>SUM(C347)</f>
        <v>0</v>
      </c>
      <c r="D346" s="209">
        <f>SUM(E346-C346)</f>
        <v>0</v>
      </c>
      <c r="E346" s="207">
        <f t="shared" si="225"/>
        <v>0</v>
      </c>
      <c r="F346" s="166">
        <f aca="true" t="shared" si="227" ref="F346:K350">SUM(F347)</f>
        <v>0</v>
      </c>
      <c r="G346" s="166">
        <f t="shared" si="227"/>
        <v>0</v>
      </c>
      <c r="H346" s="166">
        <f t="shared" si="227"/>
        <v>0</v>
      </c>
      <c r="I346" s="166">
        <f t="shared" si="227"/>
        <v>0</v>
      </c>
      <c r="J346" s="166">
        <f t="shared" si="227"/>
        <v>0</v>
      </c>
      <c r="K346" s="166">
        <f t="shared" si="227"/>
        <v>0</v>
      </c>
      <c r="L346" s="148">
        <f t="shared" si="185"/>
        <v>0</v>
      </c>
      <c r="M346" s="148">
        <f t="shared" si="188"/>
        <v>0</v>
      </c>
      <c r="N346" s="148">
        <f t="shared" si="182"/>
        <v>0</v>
      </c>
    </row>
    <row r="347" spans="1:14" ht="29.25" customHeight="1">
      <c r="A347" s="147" t="s">
        <v>279</v>
      </c>
      <c r="B347" s="75"/>
      <c r="C347" s="143">
        <f>SUM(C348)</f>
        <v>0</v>
      </c>
      <c r="D347" s="209">
        <f>SUM(E347-C347)</f>
        <v>0</v>
      </c>
      <c r="E347" s="207">
        <f t="shared" si="225"/>
        <v>0</v>
      </c>
      <c r="F347" s="167">
        <f t="shared" si="227"/>
        <v>0</v>
      </c>
      <c r="G347" s="167">
        <f t="shared" si="227"/>
        <v>0</v>
      </c>
      <c r="H347" s="167">
        <f t="shared" si="227"/>
        <v>0</v>
      </c>
      <c r="I347" s="167">
        <f t="shared" si="227"/>
        <v>0</v>
      </c>
      <c r="J347" s="167">
        <f t="shared" si="227"/>
        <v>0</v>
      </c>
      <c r="K347" s="167">
        <f t="shared" si="227"/>
        <v>0</v>
      </c>
      <c r="L347" s="148">
        <f t="shared" si="185"/>
        <v>0</v>
      </c>
      <c r="M347" s="148">
        <f t="shared" si="188"/>
        <v>0</v>
      </c>
      <c r="N347" s="148">
        <f t="shared" si="182"/>
        <v>0</v>
      </c>
    </row>
    <row r="348" spans="1:14" ht="18.75" customHeight="1">
      <c r="A348" s="247" t="s">
        <v>276</v>
      </c>
      <c r="B348" s="248"/>
      <c r="C348" s="144">
        <f>SUM(C349)</f>
        <v>0</v>
      </c>
      <c r="D348" s="209">
        <f aca="true" t="shared" si="228" ref="D348:D350">SUM(E348-C348)</f>
        <v>0</v>
      </c>
      <c r="E348" s="207">
        <f t="shared" si="225"/>
        <v>0</v>
      </c>
      <c r="F348" s="168">
        <f t="shared" si="227"/>
        <v>0</v>
      </c>
      <c r="G348" s="168">
        <f t="shared" si="227"/>
        <v>0</v>
      </c>
      <c r="H348" s="168">
        <f t="shared" si="227"/>
        <v>0</v>
      </c>
      <c r="I348" s="168">
        <f t="shared" si="227"/>
        <v>0</v>
      </c>
      <c r="J348" s="168">
        <f t="shared" si="227"/>
        <v>0</v>
      </c>
      <c r="K348" s="168">
        <f t="shared" si="227"/>
        <v>0</v>
      </c>
      <c r="L348" s="148">
        <f t="shared" si="185"/>
        <v>0</v>
      </c>
      <c r="M348" s="148">
        <f t="shared" si="188"/>
        <v>0</v>
      </c>
      <c r="N348" s="148">
        <f t="shared" si="182"/>
        <v>0</v>
      </c>
    </row>
    <row r="349" spans="1:14" ht="24.75" customHeight="1">
      <c r="A349" s="249" t="s">
        <v>277</v>
      </c>
      <c r="B349" s="250"/>
      <c r="C349" s="145">
        <f>SUM(C350)</f>
        <v>0</v>
      </c>
      <c r="D349" s="209">
        <f t="shared" si="228"/>
        <v>0</v>
      </c>
      <c r="E349" s="207">
        <f t="shared" si="225"/>
        <v>0</v>
      </c>
      <c r="F349" s="169">
        <f t="shared" si="227"/>
        <v>0</v>
      </c>
      <c r="G349" s="169">
        <f t="shared" si="227"/>
        <v>0</v>
      </c>
      <c r="H349" s="169">
        <f t="shared" si="227"/>
        <v>0</v>
      </c>
      <c r="I349" s="169">
        <f t="shared" si="227"/>
        <v>0</v>
      </c>
      <c r="J349" s="169">
        <f t="shared" si="227"/>
        <v>0</v>
      </c>
      <c r="K349" s="169">
        <f t="shared" si="227"/>
        <v>0</v>
      </c>
      <c r="L349" s="148">
        <f t="shared" si="185"/>
        <v>0</v>
      </c>
      <c r="M349" s="148">
        <f t="shared" si="188"/>
        <v>0</v>
      </c>
      <c r="N349" s="148">
        <f t="shared" si="182"/>
        <v>0</v>
      </c>
    </row>
    <row r="350" spans="1:14" ht="42" customHeight="1">
      <c r="A350" s="61">
        <v>382</v>
      </c>
      <c r="B350" s="58" t="s">
        <v>67</v>
      </c>
      <c r="C350" s="117">
        <f>SUM(C351)</f>
        <v>0</v>
      </c>
      <c r="D350" s="209">
        <f t="shared" si="228"/>
        <v>0</v>
      </c>
      <c r="E350" s="207">
        <f t="shared" si="225"/>
        <v>0</v>
      </c>
      <c r="F350" s="3">
        <f t="shared" si="227"/>
        <v>0</v>
      </c>
      <c r="G350" s="3">
        <f t="shared" si="227"/>
        <v>0</v>
      </c>
      <c r="H350" s="3">
        <f t="shared" si="227"/>
        <v>0</v>
      </c>
      <c r="I350" s="3">
        <f t="shared" si="227"/>
        <v>0</v>
      </c>
      <c r="J350" s="3">
        <f t="shared" si="227"/>
        <v>0</v>
      </c>
      <c r="K350" s="3">
        <f t="shared" si="227"/>
        <v>0</v>
      </c>
      <c r="L350" s="148">
        <f t="shared" si="185"/>
        <v>0</v>
      </c>
      <c r="M350" s="148">
        <f t="shared" si="188"/>
        <v>0</v>
      </c>
      <c r="N350" s="148">
        <f t="shared" si="182"/>
        <v>0</v>
      </c>
    </row>
    <row r="351" spans="1:14" ht="24.75">
      <c r="A351" s="78">
        <v>38221</v>
      </c>
      <c r="B351" s="94" t="s">
        <v>278</v>
      </c>
      <c r="C351" s="118">
        <v>0</v>
      </c>
      <c r="D351" s="211">
        <f>SUM(E351-C351)</f>
        <v>0</v>
      </c>
      <c r="E351" s="215">
        <f t="shared" si="225"/>
        <v>0</v>
      </c>
      <c r="F351" s="162"/>
      <c r="G351" s="162"/>
      <c r="H351" s="162"/>
      <c r="I351" s="162"/>
      <c r="J351" s="162"/>
      <c r="K351" s="162"/>
      <c r="L351" s="148">
        <f t="shared" si="185"/>
        <v>0</v>
      </c>
      <c r="M351" s="148">
        <f t="shared" si="188"/>
        <v>0</v>
      </c>
      <c r="N351" s="148">
        <f aca="true" t="shared" si="229" ref="N351:N415">SUM(L351-M351)</f>
        <v>0</v>
      </c>
    </row>
    <row r="352" spans="1:14" ht="15">
      <c r="A352" s="14" t="s">
        <v>205</v>
      </c>
      <c r="B352" s="15"/>
      <c r="C352" s="130">
        <f>SUM(C353)</f>
        <v>149073</v>
      </c>
      <c r="D352" s="209">
        <f aca="true" t="shared" si="230" ref="D352:D356">SUM(E352-C352)</f>
        <v>0</v>
      </c>
      <c r="E352" s="207">
        <f t="shared" si="225"/>
        <v>149073</v>
      </c>
      <c r="F352" s="14">
        <f aca="true" t="shared" si="231" ref="F352:K352">SUM(F353)</f>
        <v>149073</v>
      </c>
      <c r="G352" s="14">
        <f t="shared" si="231"/>
        <v>0</v>
      </c>
      <c r="H352" s="14">
        <f t="shared" si="231"/>
        <v>0</v>
      </c>
      <c r="I352" s="14">
        <f t="shared" si="231"/>
        <v>0</v>
      </c>
      <c r="J352" s="14">
        <f t="shared" si="231"/>
        <v>0</v>
      </c>
      <c r="K352" s="14">
        <f t="shared" si="231"/>
        <v>0</v>
      </c>
      <c r="L352" s="187">
        <f aca="true" t="shared" si="232" ref="L352:L415">SUM(F352:K352)</f>
        <v>149073</v>
      </c>
      <c r="M352" s="187">
        <f t="shared" si="188"/>
        <v>149073</v>
      </c>
      <c r="N352" s="187">
        <f t="shared" si="229"/>
        <v>0</v>
      </c>
    </row>
    <row r="353" spans="1:14" ht="15">
      <c r="A353" s="22" t="s">
        <v>206</v>
      </c>
      <c r="B353" s="23"/>
      <c r="C353" s="122">
        <f>SUM(C354)</f>
        <v>149073</v>
      </c>
      <c r="D353" s="209">
        <f t="shared" si="230"/>
        <v>0</v>
      </c>
      <c r="E353" s="207">
        <f t="shared" si="225"/>
        <v>149073</v>
      </c>
      <c r="F353" s="41">
        <f aca="true" t="shared" si="233" ref="F353:K353">SUM(F354)</f>
        <v>149073</v>
      </c>
      <c r="G353" s="41">
        <f t="shared" si="233"/>
        <v>0</v>
      </c>
      <c r="H353" s="41">
        <f t="shared" si="233"/>
        <v>0</v>
      </c>
      <c r="I353" s="41">
        <f t="shared" si="233"/>
        <v>0</v>
      </c>
      <c r="J353" s="41">
        <f t="shared" si="233"/>
        <v>0</v>
      </c>
      <c r="K353" s="41">
        <f t="shared" si="233"/>
        <v>0</v>
      </c>
      <c r="L353" s="148">
        <f t="shared" si="232"/>
        <v>149073</v>
      </c>
      <c r="M353" s="148">
        <f t="shared" si="188"/>
        <v>149073</v>
      </c>
      <c r="N353" s="148">
        <f t="shared" si="229"/>
        <v>0</v>
      </c>
    </row>
    <row r="354" spans="1:14" ht="28.5" customHeight="1">
      <c r="A354" s="228" t="s">
        <v>163</v>
      </c>
      <c r="B354" s="229"/>
      <c r="C354" s="123">
        <f>SUM(C355)</f>
        <v>149073</v>
      </c>
      <c r="D354" s="209">
        <f t="shared" si="230"/>
        <v>0</v>
      </c>
      <c r="E354" s="207">
        <f t="shared" si="225"/>
        <v>149073</v>
      </c>
      <c r="F354" s="42">
        <f aca="true" t="shared" si="234" ref="F354:K354">SUM(F355)</f>
        <v>149073</v>
      </c>
      <c r="G354" s="42">
        <f t="shared" si="234"/>
        <v>0</v>
      </c>
      <c r="H354" s="42">
        <f t="shared" si="234"/>
        <v>0</v>
      </c>
      <c r="I354" s="42">
        <f t="shared" si="234"/>
        <v>0</v>
      </c>
      <c r="J354" s="42">
        <f t="shared" si="234"/>
        <v>0</v>
      </c>
      <c r="K354" s="42">
        <f t="shared" si="234"/>
        <v>0</v>
      </c>
      <c r="L354" s="148">
        <f t="shared" si="232"/>
        <v>149073</v>
      </c>
      <c r="M354" s="148">
        <f t="shared" si="188"/>
        <v>149073</v>
      </c>
      <c r="N354" s="148">
        <f t="shared" si="229"/>
        <v>0</v>
      </c>
    </row>
    <row r="355" spans="1:14" ht="28.5" customHeight="1">
      <c r="A355" s="237" t="s">
        <v>207</v>
      </c>
      <c r="B355" s="238"/>
      <c r="C355" s="120">
        <f>SUM(C356)</f>
        <v>149073</v>
      </c>
      <c r="D355" s="209">
        <f t="shared" si="230"/>
        <v>0</v>
      </c>
      <c r="E355" s="207">
        <f t="shared" si="225"/>
        <v>149073</v>
      </c>
      <c r="F355" s="40">
        <f aca="true" t="shared" si="235" ref="F355:K355">SUM(F356)</f>
        <v>149073</v>
      </c>
      <c r="G355" s="40">
        <f t="shared" si="235"/>
        <v>0</v>
      </c>
      <c r="H355" s="40">
        <f t="shared" si="235"/>
        <v>0</v>
      </c>
      <c r="I355" s="40">
        <f t="shared" si="235"/>
        <v>0</v>
      </c>
      <c r="J355" s="40">
        <f t="shared" si="235"/>
        <v>0</v>
      </c>
      <c r="K355" s="40">
        <f t="shared" si="235"/>
        <v>0</v>
      </c>
      <c r="L355" s="148">
        <f t="shared" si="232"/>
        <v>149073</v>
      </c>
      <c r="M355" s="148">
        <f aca="true" t="shared" si="236" ref="M355:M415">C355</f>
        <v>149073</v>
      </c>
      <c r="N355" s="148">
        <f t="shared" si="229"/>
        <v>0</v>
      </c>
    </row>
    <row r="356" spans="1:14" ht="30.75" customHeight="1">
      <c r="A356" s="5" t="s">
        <v>208</v>
      </c>
      <c r="B356" s="6"/>
      <c r="C356" s="119">
        <f>SUM(C357+C359+C362)</f>
        <v>149073</v>
      </c>
      <c r="D356" s="209">
        <f t="shared" si="230"/>
        <v>0</v>
      </c>
      <c r="E356" s="207">
        <f t="shared" si="225"/>
        <v>149073</v>
      </c>
      <c r="F356" s="39">
        <f>SUM(F357+F359+F362)</f>
        <v>149073</v>
      </c>
      <c r="G356" s="39">
        <f aca="true" t="shared" si="237" ref="G356:K356">SUM(G357+G359+G362)</f>
        <v>0</v>
      </c>
      <c r="H356" s="39">
        <f t="shared" si="237"/>
        <v>0</v>
      </c>
      <c r="I356" s="39">
        <f t="shared" si="237"/>
        <v>0</v>
      </c>
      <c r="J356" s="39">
        <f t="shared" si="237"/>
        <v>0</v>
      </c>
      <c r="K356" s="39">
        <f t="shared" si="237"/>
        <v>0</v>
      </c>
      <c r="L356" s="148">
        <f t="shared" si="232"/>
        <v>149073</v>
      </c>
      <c r="M356" s="148">
        <f t="shared" si="236"/>
        <v>149073</v>
      </c>
      <c r="N356" s="148">
        <f t="shared" si="229"/>
        <v>0</v>
      </c>
    </row>
    <row r="357" spans="1:14" ht="15">
      <c r="A357" s="13">
        <v>311</v>
      </c>
      <c r="B357" s="58" t="s">
        <v>8</v>
      </c>
      <c r="C357" s="108">
        <f>SUM(C358)</f>
        <v>124635</v>
      </c>
      <c r="D357" s="209">
        <f aca="true" t="shared" si="238" ref="D357">SUM(E357-C357)</f>
        <v>0</v>
      </c>
      <c r="E357" s="207">
        <f t="shared" si="225"/>
        <v>124635</v>
      </c>
      <c r="F357" s="46">
        <f aca="true" t="shared" si="239" ref="F357:K357">SUM(F358)</f>
        <v>124635</v>
      </c>
      <c r="G357" s="46">
        <f t="shared" si="239"/>
        <v>0</v>
      </c>
      <c r="H357" s="46">
        <f t="shared" si="239"/>
        <v>0</v>
      </c>
      <c r="I357" s="46">
        <f t="shared" si="239"/>
        <v>0</v>
      </c>
      <c r="J357" s="46">
        <f t="shared" si="239"/>
        <v>0</v>
      </c>
      <c r="K357" s="46">
        <f t="shared" si="239"/>
        <v>0</v>
      </c>
      <c r="L357" s="148">
        <f t="shared" si="232"/>
        <v>124635</v>
      </c>
      <c r="M357" s="148">
        <f t="shared" si="236"/>
        <v>124635</v>
      </c>
      <c r="N357" s="148">
        <f t="shared" si="229"/>
        <v>0</v>
      </c>
    </row>
    <row r="358" spans="1:14" ht="15">
      <c r="A358" s="11">
        <v>31111</v>
      </c>
      <c r="B358" s="83" t="s">
        <v>9</v>
      </c>
      <c r="C358" s="109">
        <v>124635</v>
      </c>
      <c r="D358" s="210">
        <f>SUM(E358-C358)</f>
        <v>0</v>
      </c>
      <c r="E358" s="208">
        <f t="shared" si="225"/>
        <v>124635</v>
      </c>
      <c r="F358" s="159">
        <v>124635</v>
      </c>
      <c r="G358" s="162"/>
      <c r="H358" s="162"/>
      <c r="I358" s="162"/>
      <c r="J358" s="162"/>
      <c r="K358" s="162"/>
      <c r="L358" s="148">
        <f t="shared" si="232"/>
        <v>124635</v>
      </c>
      <c r="M358" s="148">
        <f t="shared" si="236"/>
        <v>124635</v>
      </c>
      <c r="N358" s="148">
        <f t="shared" si="229"/>
        <v>0</v>
      </c>
    </row>
    <row r="359" spans="1:14" ht="15">
      <c r="A359" s="13">
        <v>313</v>
      </c>
      <c r="B359" s="77" t="s">
        <v>14</v>
      </c>
      <c r="C359" s="108">
        <f>SUM(C360:C361)</f>
        <v>21438</v>
      </c>
      <c r="D359" s="209">
        <f>SUM(E359-C359)</f>
        <v>0</v>
      </c>
      <c r="E359" s="207">
        <f t="shared" si="225"/>
        <v>21438</v>
      </c>
      <c r="F359" s="46">
        <f aca="true" t="shared" si="240" ref="F359:K359">SUM(F360:F361)</f>
        <v>21438</v>
      </c>
      <c r="G359" s="46">
        <f t="shared" si="240"/>
        <v>0</v>
      </c>
      <c r="H359" s="46">
        <f t="shared" si="240"/>
        <v>0</v>
      </c>
      <c r="I359" s="46">
        <f t="shared" si="240"/>
        <v>0</v>
      </c>
      <c r="J359" s="46">
        <f t="shared" si="240"/>
        <v>0</v>
      </c>
      <c r="K359" s="46">
        <f t="shared" si="240"/>
        <v>0</v>
      </c>
      <c r="L359" s="148">
        <f t="shared" si="232"/>
        <v>21438</v>
      </c>
      <c r="M359" s="148">
        <f t="shared" si="236"/>
        <v>21438</v>
      </c>
      <c r="N359" s="148">
        <f t="shared" si="229"/>
        <v>0</v>
      </c>
    </row>
    <row r="360" spans="1:14" ht="15">
      <c r="A360" s="11">
        <v>31321</v>
      </c>
      <c r="B360" s="83" t="s">
        <v>79</v>
      </c>
      <c r="C360" s="109">
        <v>19319</v>
      </c>
      <c r="D360" s="211">
        <f aca="true" t="shared" si="241" ref="D360:D361">SUM(E360-C360)</f>
        <v>0</v>
      </c>
      <c r="E360" s="208">
        <f t="shared" si="225"/>
        <v>19319</v>
      </c>
      <c r="F360" s="159">
        <v>19319</v>
      </c>
      <c r="G360" s="162"/>
      <c r="H360" s="162"/>
      <c r="I360" s="162"/>
      <c r="J360" s="162"/>
      <c r="K360" s="162"/>
      <c r="L360" s="148">
        <f t="shared" si="232"/>
        <v>19319</v>
      </c>
      <c r="M360" s="148">
        <f t="shared" si="236"/>
        <v>19319</v>
      </c>
      <c r="N360" s="148">
        <f t="shared" si="229"/>
        <v>0</v>
      </c>
    </row>
    <row r="361" spans="1:14" ht="15">
      <c r="A361" s="11">
        <v>31331</v>
      </c>
      <c r="B361" s="83" t="s">
        <v>16</v>
      </c>
      <c r="C361" s="109">
        <v>2119</v>
      </c>
      <c r="D361" s="211">
        <f t="shared" si="241"/>
        <v>0</v>
      </c>
      <c r="E361" s="208">
        <f t="shared" si="225"/>
        <v>2119</v>
      </c>
      <c r="F361" s="159">
        <v>2119</v>
      </c>
      <c r="G361" s="162"/>
      <c r="H361" s="162"/>
      <c r="I361" s="162"/>
      <c r="J361" s="162"/>
      <c r="K361" s="162"/>
      <c r="L361" s="148">
        <f t="shared" si="232"/>
        <v>2119</v>
      </c>
      <c r="M361" s="148">
        <f t="shared" si="236"/>
        <v>2119</v>
      </c>
      <c r="N361" s="148">
        <f t="shared" si="229"/>
        <v>0</v>
      </c>
    </row>
    <row r="362" spans="1:14" ht="15">
      <c r="A362" s="13">
        <v>321</v>
      </c>
      <c r="B362" s="77" t="s">
        <v>17</v>
      </c>
      <c r="C362" s="108">
        <f>SUM(C363)</f>
        <v>3000</v>
      </c>
      <c r="D362" s="209">
        <f aca="true" t="shared" si="242" ref="D362:D363">SUM(E362-C362)</f>
        <v>0</v>
      </c>
      <c r="E362" s="207">
        <f t="shared" si="225"/>
        <v>3000</v>
      </c>
      <c r="F362" s="46">
        <f aca="true" t="shared" si="243" ref="F362:K362">SUM(F363)</f>
        <v>3000</v>
      </c>
      <c r="G362" s="46">
        <f t="shared" si="243"/>
        <v>0</v>
      </c>
      <c r="H362" s="46">
        <f t="shared" si="243"/>
        <v>0</v>
      </c>
      <c r="I362" s="46">
        <f t="shared" si="243"/>
        <v>0</v>
      </c>
      <c r="J362" s="46">
        <f t="shared" si="243"/>
        <v>0</v>
      </c>
      <c r="K362" s="46">
        <f t="shared" si="243"/>
        <v>0</v>
      </c>
      <c r="L362" s="148">
        <f t="shared" si="232"/>
        <v>3000</v>
      </c>
      <c r="M362" s="148">
        <f t="shared" si="236"/>
        <v>3000</v>
      </c>
      <c r="N362" s="148">
        <f t="shared" si="229"/>
        <v>0</v>
      </c>
    </row>
    <row r="363" spans="1:14" ht="15">
      <c r="A363" s="11">
        <v>3211</v>
      </c>
      <c r="B363" s="83" t="s">
        <v>18</v>
      </c>
      <c r="C363" s="109">
        <v>3000</v>
      </c>
      <c r="D363" s="210">
        <f t="shared" si="242"/>
        <v>0</v>
      </c>
      <c r="E363" s="208">
        <f t="shared" si="225"/>
        <v>3000</v>
      </c>
      <c r="F363" s="159">
        <v>3000</v>
      </c>
      <c r="G363" s="159"/>
      <c r="H363" s="162"/>
      <c r="I363" s="162"/>
      <c r="J363" s="162"/>
      <c r="K363" s="162"/>
      <c r="L363" s="148">
        <f t="shared" si="232"/>
        <v>3000</v>
      </c>
      <c r="M363" s="148">
        <f t="shared" si="236"/>
        <v>3000</v>
      </c>
      <c r="N363" s="148">
        <f t="shared" si="229"/>
        <v>0</v>
      </c>
    </row>
    <row r="364" spans="1:14" ht="15">
      <c r="A364" s="239" t="s">
        <v>209</v>
      </c>
      <c r="B364" s="240"/>
      <c r="C364" s="131">
        <f>SUM(C365)</f>
        <v>1507800</v>
      </c>
      <c r="D364" s="209">
        <f>SUM(E364-C364)</f>
        <v>169455</v>
      </c>
      <c r="E364" s="207">
        <f t="shared" si="225"/>
        <v>1677255</v>
      </c>
      <c r="F364" s="43">
        <f aca="true" t="shared" si="244" ref="F364:K364">SUM(F365)</f>
        <v>786675</v>
      </c>
      <c r="G364" s="43">
        <f t="shared" si="244"/>
        <v>51000</v>
      </c>
      <c r="H364" s="43">
        <f t="shared" si="244"/>
        <v>0</v>
      </c>
      <c r="I364" s="43">
        <f t="shared" si="244"/>
        <v>839580</v>
      </c>
      <c r="J364" s="43">
        <f t="shared" si="244"/>
        <v>0</v>
      </c>
      <c r="K364" s="43">
        <f t="shared" si="244"/>
        <v>0</v>
      </c>
      <c r="L364" s="187">
        <f t="shared" si="232"/>
        <v>1677255</v>
      </c>
      <c r="M364" s="187">
        <f t="shared" si="236"/>
        <v>1507800</v>
      </c>
      <c r="N364" s="187">
        <f t="shared" si="229"/>
        <v>169455</v>
      </c>
    </row>
    <row r="365" spans="1:14" ht="15">
      <c r="A365" s="18" t="s">
        <v>210</v>
      </c>
      <c r="B365" s="19"/>
      <c r="C365" s="114">
        <f>SUM(C366)</f>
        <v>1507800</v>
      </c>
      <c r="D365" s="209">
        <f aca="true" t="shared" si="245" ref="D365:D367">SUM(E365-C365)</f>
        <v>169455</v>
      </c>
      <c r="E365" s="207">
        <f t="shared" si="225"/>
        <v>1677255</v>
      </c>
      <c r="F365" s="36">
        <f aca="true" t="shared" si="246" ref="F365:K365">SUM(F366)</f>
        <v>786675</v>
      </c>
      <c r="G365" s="36">
        <f t="shared" si="246"/>
        <v>51000</v>
      </c>
      <c r="H365" s="36">
        <f t="shared" si="246"/>
        <v>0</v>
      </c>
      <c r="I365" s="36">
        <f t="shared" si="246"/>
        <v>839580</v>
      </c>
      <c r="J365" s="36">
        <f t="shared" si="246"/>
        <v>0</v>
      </c>
      <c r="K365" s="36">
        <f t="shared" si="246"/>
        <v>0</v>
      </c>
      <c r="L365" s="148">
        <f t="shared" si="232"/>
        <v>1677255</v>
      </c>
      <c r="M365" s="148">
        <f t="shared" si="236"/>
        <v>1507800</v>
      </c>
      <c r="N365" s="148">
        <f t="shared" si="229"/>
        <v>169455</v>
      </c>
    </row>
    <row r="366" spans="1:14" ht="15">
      <c r="A366" s="241" t="s">
        <v>163</v>
      </c>
      <c r="B366" s="242"/>
      <c r="C366" s="115">
        <f>SUM(C367+C382+C389+C393+C397)</f>
        <v>1507800</v>
      </c>
      <c r="D366" s="209">
        <f t="shared" si="245"/>
        <v>169455</v>
      </c>
      <c r="E366" s="207">
        <f t="shared" si="225"/>
        <v>1677255</v>
      </c>
      <c r="F366" s="37">
        <f aca="true" t="shared" si="247" ref="F366:K366">SUM(F367+F382+F389+F393+F397)</f>
        <v>786675</v>
      </c>
      <c r="G366" s="37">
        <f t="shared" si="247"/>
        <v>51000</v>
      </c>
      <c r="H366" s="37">
        <f t="shared" si="247"/>
        <v>0</v>
      </c>
      <c r="I366" s="37">
        <f t="shared" si="247"/>
        <v>839580</v>
      </c>
      <c r="J366" s="37">
        <f t="shared" si="247"/>
        <v>0</v>
      </c>
      <c r="K366" s="37">
        <f t="shared" si="247"/>
        <v>0</v>
      </c>
      <c r="L366" s="148">
        <f t="shared" si="232"/>
        <v>1677255</v>
      </c>
      <c r="M366" s="148">
        <f t="shared" si="236"/>
        <v>1507800</v>
      </c>
      <c r="N366" s="148">
        <f t="shared" si="229"/>
        <v>169455</v>
      </c>
    </row>
    <row r="367" spans="1:14" ht="13.5" customHeight="1">
      <c r="A367" s="243" t="s">
        <v>375</v>
      </c>
      <c r="B367" s="244"/>
      <c r="C367" s="116">
        <f>SUM(C368+C372+C375+C378)</f>
        <v>78500</v>
      </c>
      <c r="D367" s="209">
        <f t="shared" si="245"/>
        <v>4275</v>
      </c>
      <c r="E367" s="207">
        <f t="shared" si="225"/>
        <v>82775</v>
      </c>
      <c r="F367" s="38">
        <f aca="true" t="shared" si="248" ref="F367:K367">SUM(F368+F372+F375+F378)</f>
        <v>67775</v>
      </c>
      <c r="G367" s="38">
        <f t="shared" si="248"/>
        <v>15000</v>
      </c>
      <c r="H367" s="38">
        <f t="shared" si="248"/>
        <v>0</v>
      </c>
      <c r="I367" s="38">
        <f t="shared" si="248"/>
        <v>0</v>
      </c>
      <c r="J367" s="38">
        <f t="shared" si="248"/>
        <v>0</v>
      </c>
      <c r="K367" s="38">
        <f t="shared" si="248"/>
        <v>0</v>
      </c>
      <c r="L367" s="148">
        <f t="shared" si="232"/>
        <v>82775</v>
      </c>
      <c r="M367" s="148">
        <f t="shared" si="236"/>
        <v>78500</v>
      </c>
      <c r="N367" s="148">
        <f t="shared" si="229"/>
        <v>4275</v>
      </c>
    </row>
    <row r="368" spans="1:14" ht="26.25" customHeight="1">
      <c r="A368" s="8" t="s">
        <v>211</v>
      </c>
      <c r="B368" s="8"/>
      <c r="C368" s="111">
        <f>SUM(C369)</f>
        <v>22000</v>
      </c>
      <c r="D368" s="209">
        <f>SUM(E368-C368)</f>
        <v>0</v>
      </c>
      <c r="E368" s="207">
        <f t="shared" si="225"/>
        <v>22000</v>
      </c>
      <c r="F368" s="35">
        <f aca="true" t="shared" si="249" ref="F368:K368">SUM(F369)</f>
        <v>22000</v>
      </c>
      <c r="G368" s="35">
        <f t="shared" si="249"/>
        <v>0</v>
      </c>
      <c r="H368" s="35">
        <f t="shared" si="249"/>
        <v>0</v>
      </c>
      <c r="I368" s="35">
        <f t="shared" si="249"/>
        <v>0</v>
      </c>
      <c r="J368" s="35">
        <f t="shared" si="249"/>
        <v>0</v>
      </c>
      <c r="K368" s="35">
        <f t="shared" si="249"/>
        <v>0</v>
      </c>
      <c r="L368" s="148">
        <f t="shared" si="232"/>
        <v>22000</v>
      </c>
      <c r="M368" s="148">
        <f t="shared" si="236"/>
        <v>22000</v>
      </c>
      <c r="N368" s="148">
        <f t="shared" si="229"/>
        <v>0</v>
      </c>
    </row>
    <row r="369" spans="1:14" ht="24.75">
      <c r="A369" s="12">
        <v>329</v>
      </c>
      <c r="B369" s="95" t="s">
        <v>43</v>
      </c>
      <c r="C369" s="108">
        <f>SUM(C370:C371)</f>
        <v>22000</v>
      </c>
      <c r="D369" s="209">
        <f>SUM(E369-C369)</f>
        <v>0</v>
      </c>
      <c r="E369" s="207">
        <f t="shared" si="225"/>
        <v>22000</v>
      </c>
      <c r="F369" s="46">
        <f aca="true" t="shared" si="250" ref="F369:K369">SUM(F370:F371)</f>
        <v>22000</v>
      </c>
      <c r="G369" s="46">
        <f t="shared" si="250"/>
        <v>0</v>
      </c>
      <c r="H369" s="46">
        <f t="shared" si="250"/>
        <v>0</v>
      </c>
      <c r="I369" s="46">
        <f t="shared" si="250"/>
        <v>0</v>
      </c>
      <c r="J369" s="46">
        <f t="shared" si="250"/>
        <v>0</v>
      </c>
      <c r="K369" s="46">
        <f t="shared" si="250"/>
        <v>0</v>
      </c>
      <c r="L369" s="148">
        <f t="shared" si="232"/>
        <v>22000</v>
      </c>
      <c r="M369" s="148">
        <f t="shared" si="236"/>
        <v>22000</v>
      </c>
      <c r="N369" s="148">
        <f t="shared" si="229"/>
        <v>0</v>
      </c>
    </row>
    <row r="370" spans="1:14" ht="24.75">
      <c r="A370" s="88">
        <v>32911</v>
      </c>
      <c r="B370" s="94" t="s">
        <v>212</v>
      </c>
      <c r="C370" s="110">
        <v>22000</v>
      </c>
      <c r="D370" s="211">
        <f aca="true" t="shared" si="251" ref="D370:D371">SUM(E370-C370)</f>
        <v>0</v>
      </c>
      <c r="E370" s="208">
        <f t="shared" si="225"/>
        <v>22000</v>
      </c>
      <c r="F370" s="160">
        <v>22000</v>
      </c>
      <c r="G370" s="160"/>
      <c r="H370" s="162"/>
      <c r="I370" s="162"/>
      <c r="J370" s="162"/>
      <c r="K370" s="162"/>
      <c r="L370" s="148">
        <f t="shared" si="232"/>
        <v>22000</v>
      </c>
      <c r="M370" s="148">
        <f t="shared" si="236"/>
        <v>22000</v>
      </c>
      <c r="N370" s="148">
        <f t="shared" si="229"/>
        <v>0</v>
      </c>
    </row>
    <row r="371" spans="1:14" ht="15">
      <c r="A371" s="82">
        <v>3294</v>
      </c>
      <c r="B371" s="100" t="s">
        <v>267</v>
      </c>
      <c r="C371" s="110"/>
      <c r="D371" s="211">
        <f t="shared" si="251"/>
        <v>0</v>
      </c>
      <c r="E371" s="208">
        <f t="shared" si="225"/>
        <v>0</v>
      </c>
      <c r="F371" s="160"/>
      <c r="G371" s="160"/>
      <c r="H371" s="162"/>
      <c r="I371" s="162"/>
      <c r="J371" s="162"/>
      <c r="K371" s="162"/>
      <c r="L371" s="148">
        <f t="shared" si="232"/>
        <v>0</v>
      </c>
      <c r="M371" s="148">
        <f t="shared" si="236"/>
        <v>0</v>
      </c>
      <c r="N371" s="148">
        <f t="shared" si="229"/>
        <v>0</v>
      </c>
    </row>
    <row r="372" spans="1:14" ht="15">
      <c r="A372" s="8" t="s">
        <v>213</v>
      </c>
      <c r="B372" s="80"/>
      <c r="C372" s="111">
        <f>SUM(C373)</f>
        <v>20000</v>
      </c>
      <c r="D372" s="209">
        <f>SUM(E372-C372)</f>
        <v>0</v>
      </c>
      <c r="E372" s="207">
        <f t="shared" si="225"/>
        <v>20000</v>
      </c>
      <c r="F372" s="35">
        <f aca="true" t="shared" si="252" ref="F372:K372">SUM(F373)</f>
        <v>20000</v>
      </c>
      <c r="G372" s="35">
        <f t="shared" si="252"/>
        <v>0</v>
      </c>
      <c r="H372" s="35">
        <f t="shared" si="252"/>
        <v>0</v>
      </c>
      <c r="I372" s="35">
        <f t="shared" si="252"/>
        <v>0</v>
      </c>
      <c r="J372" s="35">
        <f t="shared" si="252"/>
        <v>0</v>
      </c>
      <c r="K372" s="35">
        <f t="shared" si="252"/>
        <v>0</v>
      </c>
      <c r="L372" s="148">
        <f t="shared" si="232"/>
        <v>20000</v>
      </c>
      <c r="M372" s="148">
        <f t="shared" si="236"/>
        <v>20000</v>
      </c>
      <c r="N372" s="148">
        <f t="shared" si="229"/>
        <v>0</v>
      </c>
    </row>
    <row r="373" spans="1:14" ht="15">
      <c r="A373" s="50">
        <v>385</v>
      </c>
      <c r="B373" s="79" t="s">
        <v>214</v>
      </c>
      <c r="C373" s="108">
        <f>SUM(C374)</f>
        <v>20000</v>
      </c>
      <c r="D373" s="209">
        <f aca="true" t="shared" si="253" ref="D373:D378">SUM(E373-C373)</f>
        <v>0</v>
      </c>
      <c r="E373" s="207">
        <f t="shared" si="225"/>
        <v>20000</v>
      </c>
      <c r="F373" s="46">
        <f aca="true" t="shared" si="254" ref="F373:K373">SUM(F374)</f>
        <v>20000</v>
      </c>
      <c r="G373" s="46">
        <f t="shared" si="254"/>
        <v>0</v>
      </c>
      <c r="H373" s="46">
        <f t="shared" si="254"/>
        <v>0</v>
      </c>
      <c r="I373" s="46">
        <f t="shared" si="254"/>
        <v>0</v>
      </c>
      <c r="J373" s="46">
        <f t="shared" si="254"/>
        <v>0</v>
      </c>
      <c r="K373" s="46">
        <f t="shared" si="254"/>
        <v>0</v>
      </c>
      <c r="L373" s="148">
        <f t="shared" si="232"/>
        <v>20000</v>
      </c>
      <c r="M373" s="148">
        <f t="shared" si="236"/>
        <v>20000</v>
      </c>
      <c r="N373" s="148">
        <f t="shared" si="229"/>
        <v>0</v>
      </c>
    </row>
    <row r="374" spans="1:14" ht="24.75">
      <c r="A374" s="89">
        <v>38511</v>
      </c>
      <c r="B374" s="94" t="s">
        <v>215</v>
      </c>
      <c r="C374" s="110">
        <v>20000</v>
      </c>
      <c r="D374" s="211">
        <f t="shared" si="253"/>
        <v>0</v>
      </c>
      <c r="E374" s="208">
        <f t="shared" si="225"/>
        <v>20000</v>
      </c>
      <c r="F374" s="160">
        <v>20000</v>
      </c>
      <c r="G374" s="160"/>
      <c r="H374" s="162"/>
      <c r="I374" s="162"/>
      <c r="J374" s="162"/>
      <c r="K374" s="162"/>
      <c r="L374" s="148">
        <f t="shared" si="232"/>
        <v>20000</v>
      </c>
      <c r="M374" s="148">
        <f t="shared" si="236"/>
        <v>20000</v>
      </c>
      <c r="N374" s="148">
        <f t="shared" si="229"/>
        <v>0</v>
      </c>
    </row>
    <row r="375" spans="1:14" ht="15">
      <c r="A375" s="10" t="s">
        <v>216</v>
      </c>
      <c r="B375" s="80" t="s">
        <v>217</v>
      </c>
      <c r="C375" s="111">
        <f>SUM(C376)</f>
        <v>21500</v>
      </c>
      <c r="D375" s="209">
        <f t="shared" si="253"/>
        <v>4275</v>
      </c>
      <c r="E375" s="207">
        <f t="shared" si="225"/>
        <v>25775</v>
      </c>
      <c r="F375" s="35">
        <f aca="true" t="shared" si="255" ref="F375:K375">SUM(F376)</f>
        <v>25775</v>
      </c>
      <c r="G375" s="35">
        <f t="shared" si="255"/>
        <v>0</v>
      </c>
      <c r="H375" s="35">
        <f t="shared" si="255"/>
        <v>0</v>
      </c>
      <c r="I375" s="35">
        <f t="shared" si="255"/>
        <v>0</v>
      </c>
      <c r="J375" s="35">
        <f t="shared" si="255"/>
        <v>0</v>
      </c>
      <c r="K375" s="35">
        <f t="shared" si="255"/>
        <v>0</v>
      </c>
      <c r="L375" s="148">
        <f t="shared" si="232"/>
        <v>25775</v>
      </c>
      <c r="M375" s="148">
        <f t="shared" si="236"/>
        <v>21500</v>
      </c>
      <c r="N375" s="148">
        <f t="shared" si="229"/>
        <v>4275</v>
      </c>
    </row>
    <row r="376" spans="1:14" ht="15">
      <c r="A376" s="50">
        <v>329</v>
      </c>
      <c r="B376" s="79" t="s">
        <v>43</v>
      </c>
      <c r="C376" s="108">
        <f>SUM(C377)</f>
        <v>21500</v>
      </c>
      <c r="D376" s="209">
        <f t="shared" si="253"/>
        <v>4275</v>
      </c>
      <c r="E376" s="207">
        <f t="shared" si="225"/>
        <v>25775</v>
      </c>
      <c r="F376" s="46">
        <f aca="true" t="shared" si="256" ref="F376:K376">SUM(F377)</f>
        <v>25775</v>
      </c>
      <c r="G376" s="46">
        <f t="shared" si="256"/>
        <v>0</v>
      </c>
      <c r="H376" s="46">
        <f t="shared" si="256"/>
        <v>0</v>
      </c>
      <c r="I376" s="46">
        <f t="shared" si="256"/>
        <v>0</v>
      </c>
      <c r="J376" s="46">
        <f t="shared" si="256"/>
        <v>0</v>
      </c>
      <c r="K376" s="46">
        <f t="shared" si="256"/>
        <v>0</v>
      </c>
      <c r="L376" s="148">
        <f t="shared" si="232"/>
        <v>25775</v>
      </c>
      <c r="M376" s="148">
        <f t="shared" si="236"/>
        <v>21500</v>
      </c>
      <c r="N376" s="148">
        <f t="shared" si="229"/>
        <v>4275</v>
      </c>
    </row>
    <row r="377" spans="1:14" ht="15">
      <c r="A377" s="16">
        <v>3299904</v>
      </c>
      <c r="B377" s="93" t="s">
        <v>218</v>
      </c>
      <c r="C377" s="109">
        <v>21500</v>
      </c>
      <c r="D377" s="211">
        <f t="shared" si="253"/>
        <v>4275</v>
      </c>
      <c r="E377" s="208">
        <f t="shared" si="225"/>
        <v>25775</v>
      </c>
      <c r="F377" s="159">
        <v>25775</v>
      </c>
      <c r="G377" s="159"/>
      <c r="H377" s="162"/>
      <c r="I377" s="162"/>
      <c r="J377" s="162"/>
      <c r="K377" s="162"/>
      <c r="L377" s="148">
        <f t="shared" si="232"/>
        <v>25775</v>
      </c>
      <c r="M377" s="148">
        <f t="shared" si="236"/>
        <v>21500</v>
      </c>
      <c r="N377" s="148">
        <f t="shared" si="229"/>
        <v>4275</v>
      </c>
    </row>
    <row r="378" spans="1:14" ht="15">
      <c r="A378" s="10" t="s">
        <v>219</v>
      </c>
      <c r="B378" s="80"/>
      <c r="C378" s="111">
        <f>SUM(C379)</f>
        <v>15000</v>
      </c>
      <c r="D378" s="209">
        <f t="shared" si="253"/>
        <v>0</v>
      </c>
      <c r="E378" s="207">
        <f t="shared" si="225"/>
        <v>15000</v>
      </c>
      <c r="F378" s="35">
        <f aca="true" t="shared" si="257" ref="F378:K378">SUM(F379)</f>
        <v>0</v>
      </c>
      <c r="G378" s="35">
        <f t="shared" si="257"/>
        <v>15000</v>
      </c>
      <c r="H378" s="35">
        <f t="shared" si="257"/>
        <v>0</v>
      </c>
      <c r="I378" s="35">
        <f t="shared" si="257"/>
        <v>0</v>
      </c>
      <c r="J378" s="35">
        <f t="shared" si="257"/>
        <v>0</v>
      </c>
      <c r="K378" s="35">
        <f t="shared" si="257"/>
        <v>0</v>
      </c>
      <c r="L378" s="148">
        <f t="shared" si="232"/>
        <v>15000</v>
      </c>
      <c r="M378" s="148">
        <f t="shared" si="236"/>
        <v>15000</v>
      </c>
      <c r="N378" s="148">
        <f t="shared" si="229"/>
        <v>0</v>
      </c>
    </row>
    <row r="379" spans="1:14" ht="15">
      <c r="A379" s="50">
        <v>381</v>
      </c>
      <c r="B379" s="79" t="s">
        <v>65</v>
      </c>
      <c r="C379" s="46">
        <f aca="true" t="shared" si="258" ref="C379:K379">SUM(C380:C381)</f>
        <v>15000</v>
      </c>
      <c r="D379" s="209">
        <f>SUM(E379-C379)</f>
        <v>0</v>
      </c>
      <c r="E379" s="207">
        <f t="shared" si="225"/>
        <v>15000</v>
      </c>
      <c r="F379" s="46">
        <f t="shared" si="258"/>
        <v>0</v>
      </c>
      <c r="G379" s="46">
        <f t="shared" si="258"/>
        <v>15000</v>
      </c>
      <c r="H379" s="46">
        <f t="shared" si="258"/>
        <v>0</v>
      </c>
      <c r="I379" s="46">
        <f t="shared" si="258"/>
        <v>0</v>
      </c>
      <c r="J379" s="46">
        <f t="shared" si="258"/>
        <v>0</v>
      </c>
      <c r="K379" s="46">
        <f t="shared" si="258"/>
        <v>0</v>
      </c>
      <c r="L379" s="148">
        <f t="shared" si="232"/>
        <v>15000</v>
      </c>
      <c r="M379" s="148">
        <f t="shared" si="236"/>
        <v>15000</v>
      </c>
      <c r="N379" s="148">
        <f t="shared" si="229"/>
        <v>0</v>
      </c>
    </row>
    <row r="380" spans="1:14" ht="15">
      <c r="A380" s="89">
        <v>3811410</v>
      </c>
      <c r="B380" s="93" t="s">
        <v>220</v>
      </c>
      <c r="C380" s="110">
        <v>10000</v>
      </c>
      <c r="D380" s="211">
        <f aca="true" t="shared" si="259" ref="D380:D382">SUM(E380-C380)</f>
        <v>0</v>
      </c>
      <c r="E380" s="208">
        <f t="shared" si="225"/>
        <v>10000</v>
      </c>
      <c r="F380" s="160"/>
      <c r="G380" s="160">
        <v>10000</v>
      </c>
      <c r="H380" s="162"/>
      <c r="I380" s="162"/>
      <c r="J380" s="162"/>
      <c r="K380" s="162"/>
      <c r="L380" s="148">
        <f t="shared" si="232"/>
        <v>10000</v>
      </c>
      <c r="M380" s="148">
        <f t="shared" si="236"/>
        <v>10000</v>
      </c>
      <c r="N380" s="148">
        <f t="shared" si="229"/>
        <v>0</v>
      </c>
    </row>
    <row r="381" spans="1:14" ht="15">
      <c r="A381" s="89">
        <v>3299900</v>
      </c>
      <c r="B381" s="93" t="s">
        <v>221</v>
      </c>
      <c r="C381" s="110">
        <v>5000</v>
      </c>
      <c r="D381" s="211">
        <f t="shared" si="259"/>
        <v>0</v>
      </c>
      <c r="E381" s="208">
        <f t="shared" si="225"/>
        <v>5000</v>
      </c>
      <c r="F381" s="160"/>
      <c r="G381" s="160">
        <v>5000</v>
      </c>
      <c r="H381" s="162"/>
      <c r="I381" s="162"/>
      <c r="J381" s="162"/>
      <c r="K381" s="162"/>
      <c r="L381" s="148">
        <f t="shared" si="232"/>
        <v>5000</v>
      </c>
      <c r="M381" s="148">
        <f t="shared" si="236"/>
        <v>5000</v>
      </c>
      <c r="N381" s="148">
        <f t="shared" si="229"/>
        <v>0</v>
      </c>
    </row>
    <row r="382" spans="1:14" ht="15">
      <c r="A382" s="17" t="s">
        <v>222</v>
      </c>
      <c r="B382" s="81"/>
      <c r="C382" s="116">
        <f>SUM(C383+C386)</f>
        <v>31000</v>
      </c>
      <c r="D382" s="209">
        <f t="shared" si="259"/>
        <v>0</v>
      </c>
      <c r="E382" s="207">
        <f t="shared" si="225"/>
        <v>31000</v>
      </c>
      <c r="F382" s="38">
        <f aca="true" t="shared" si="260" ref="F382:K382">SUM(F383+F386)</f>
        <v>0</v>
      </c>
      <c r="G382" s="38">
        <f t="shared" si="260"/>
        <v>31000</v>
      </c>
      <c r="H382" s="38">
        <f t="shared" si="260"/>
        <v>0</v>
      </c>
      <c r="I382" s="38">
        <f t="shared" si="260"/>
        <v>0</v>
      </c>
      <c r="J382" s="38">
        <f t="shared" si="260"/>
        <v>0</v>
      </c>
      <c r="K382" s="38">
        <f t="shared" si="260"/>
        <v>0</v>
      </c>
      <c r="L382" s="148">
        <f t="shared" si="232"/>
        <v>31000</v>
      </c>
      <c r="M382" s="148">
        <f t="shared" si="236"/>
        <v>31000</v>
      </c>
      <c r="N382" s="148">
        <f t="shared" si="229"/>
        <v>0</v>
      </c>
    </row>
    <row r="383" spans="1:14" ht="15">
      <c r="A383" s="10" t="s">
        <v>223</v>
      </c>
      <c r="B383" s="80"/>
      <c r="C383" s="111">
        <f>SUM(C384)</f>
        <v>0</v>
      </c>
      <c r="D383" s="209">
        <f>SUM(E383-C383)</f>
        <v>0</v>
      </c>
      <c r="E383" s="207">
        <f t="shared" si="225"/>
        <v>0</v>
      </c>
      <c r="F383" s="35">
        <f aca="true" t="shared" si="261" ref="F383:K384">SUM(F384)</f>
        <v>0</v>
      </c>
      <c r="G383" s="35">
        <f t="shared" si="261"/>
        <v>0</v>
      </c>
      <c r="H383" s="35">
        <f t="shared" si="261"/>
        <v>0</v>
      </c>
      <c r="I383" s="35">
        <f t="shared" si="261"/>
        <v>0</v>
      </c>
      <c r="J383" s="35">
        <f t="shared" si="261"/>
        <v>0</v>
      </c>
      <c r="K383" s="35">
        <f t="shared" si="261"/>
        <v>0</v>
      </c>
      <c r="L383" s="148">
        <f t="shared" si="232"/>
        <v>0</v>
      </c>
      <c r="M383" s="148">
        <f t="shared" si="236"/>
        <v>0</v>
      </c>
      <c r="N383" s="148">
        <f t="shared" si="229"/>
        <v>0</v>
      </c>
    </row>
    <row r="384" spans="1:14" ht="15">
      <c r="A384" s="50">
        <v>323</v>
      </c>
      <c r="B384" s="79" t="s">
        <v>32</v>
      </c>
      <c r="C384" s="108">
        <f>SUM(C385)</f>
        <v>0</v>
      </c>
      <c r="D384" s="210">
        <f aca="true" t="shared" si="262" ref="D384:D387">SUM(E384-C384)</f>
        <v>0</v>
      </c>
      <c r="E384" s="208">
        <f t="shared" si="225"/>
        <v>0</v>
      </c>
      <c r="F384" s="46">
        <f t="shared" si="261"/>
        <v>0</v>
      </c>
      <c r="G384" s="46">
        <f t="shared" si="261"/>
        <v>0</v>
      </c>
      <c r="H384" s="46">
        <f t="shared" si="261"/>
        <v>0</v>
      </c>
      <c r="I384" s="46">
        <f t="shared" si="261"/>
        <v>0</v>
      </c>
      <c r="J384" s="46">
        <f t="shared" si="261"/>
        <v>0</v>
      </c>
      <c r="K384" s="46">
        <f t="shared" si="261"/>
        <v>0</v>
      </c>
      <c r="L384" s="148">
        <f t="shared" si="232"/>
        <v>0</v>
      </c>
      <c r="M384" s="148">
        <f t="shared" si="236"/>
        <v>0</v>
      </c>
      <c r="N384" s="148">
        <f t="shared" si="229"/>
        <v>0</v>
      </c>
    </row>
    <row r="385" spans="1:14" ht="15">
      <c r="A385" s="16">
        <v>3233</v>
      </c>
      <c r="B385" s="57" t="s">
        <v>224</v>
      </c>
      <c r="C385" s="109">
        <v>0</v>
      </c>
      <c r="D385" s="210">
        <f t="shared" si="262"/>
        <v>0</v>
      </c>
      <c r="E385" s="208">
        <f t="shared" si="225"/>
        <v>0</v>
      </c>
      <c r="F385" s="162"/>
      <c r="G385" s="162"/>
      <c r="H385" s="162"/>
      <c r="I385" s="162"/>
      <c r="J385" s="162"/>
      <c r="K385" s="162"/>
      <c r="L385" s="148">
        <f t="shared" si="232"/>
        <v>0</v>
      </c>
      <c r="M385" s="148">
        <f t="shared" si="236"/>
        <v>0</v>
      </c>
      <c r="N385" s="148">
        <f t="shared" si="229"/>
        <v>0</v>
      </c>
    </row>
    <row r="386" spans="1:14" ht="15">
      <c r="A386" s="10" t="s">
        <v>225</v>
      </c>
      <c r="B386" s="80"/>
      <c r="C386" s="111">
        <f>SUM(C387)</f>
        <v>31000</v>
      </c>
      <c r="D386" s="209">
        <f t="shared" si="262"/>
        <v>0</v>
      </c>
      <c r="E386" s="207">
        <f t="shared" si="225"/>
        <v>31000</v>
      </c>
      <c r="F386" s="35">
        <f aca="true" t="shared" si="263" ref="F386:K386">SUM(F387)</f>
        <v>0</v>
      </c>
      <c r="G386" s="35">
        <f t="shared" si="263"/>
        <v>31000</v>
      </c>
      <c r="H386" s="35">
        <f t="shared" si="263"/>
        <v>0</v>
      </c>
      <c r="I386" s="35">
        <f t="shared" si="263"/>
        <v>0</v>
      </c>
      <c r="J386" s="35">
        <f t="shared" si="263"/>
        <v>0</v>
      </c>
      <c r="K386" s="35">
        <f t="shared" si="263"/>
        <v>0</v>
      </c>
      <c r="L386" s="148">
        <f t="shared" si="232"/>
        <v>31000</v>
      </c>
      <c r="M386" s="148">
        <f t="shared" si="236"/>
        <v>31000</v>
      </c>
      <c r="N386" s="148">
        <f t="shared" si="229"/>
        <v>0</v>
      </c>
    </row>
    <row r="387" spans="1:14" ht="15">
      <c r="A387" s="50">
        <v>381</v>
      </c>
      <c r="B387" s="79" t="s">
        <v>65</v>
      </c>
      <c r="C387" s="108">
        <f>SUM(C388)</f>
        <v>31000</v>
      </c>
      <c r="D387" s="209">
        <f t="shared" si="262"/>
        <v>0</v>
      </c>
      <c r="E387" s="207">
        <f t="shared" si="225"/>
        <v>31000</v>
      </c>
      <c r="F387" s="46">
        <f aca="true" t="shared" si="264" ref="F387:K387">SUM(F388)</f>
        <v>0</v>
      </c>
      <c r="G387" s="46">
        <f t="shared" si="264"/>
        <v>31000</v>
      </c>
      <c r="H387" s="46">
        <f t="shared" si="264"/>
        <v>0</v>
      </c>
      <c r="I387" s="46">
        <f t="shared" si="264"/>
        <v>0</v>
      </c>
      <c r="J387" s="46">
        <f t="shared" si="264"/>
        <v>0</v>
      </c>
      <c r="K387" s="46">
        <f t="shared" si="264"/>
        <v>0</v>
      </c>
      <c r="L387" s="148">
        <f t="shared" si="232"/>
        <v>31000</v>
      </c>
      <c r="M387" s="148">
        <f t="shared" si="236"/>
        <v>31000</v>
      </c>
      <c r="N387" s="148">
        <f t="shared" si="229"/>
        <v>0</v>
      </c>
    </row>
    <row r="388" spans="1:14" ht="15">
      <c r="A388" s="89">
        <v>3811901</v>
      </c>
      <c r="B388" s="93" t="s">
        <v>226</v>
      </c>
      <c r="C388" s="110">
        <v>31000</v>
      </c>
      <c r="D388" s="210">
        <f aca="true" t="shared" si="265" ref="D388:D393">SUM(E388-C388)</f>
        <v>0</v>
      </c>
      <c r="E388" s="208">
        <f t="shared" si="225"/>
        <v>31000</v>
      </c>
      <c r="F388" s="160"/>
      <c r="G388" s="160">
        <v>31000</v>
      </c>
      <c r="H388" s="162"/>
      <c r="I388" s="162"/>
      <c r="J388" s="162"/>
      <c r="K388" s="162"/>
      <c r="L388" s="148">
        <f t="shared" si="232"/>
        <v>31000</v>
      </c>
      <c r="M388" s="148">
        <f t="shared" si="236"/>
        <v>31000</v>
      </c>
      <c r="N388" s="148">
        <f t="shared" si="229"/>
        <v>0</v>
      </c>
    </row>
    <row r="389" spans="1:14" ht="15">
      <c r="A389" s="17" t="s">
        <v>227</v>
      </c>
      <c r="B389" s="81"/>
      <c r="C389" s="116">
        <f>SUM(C390)</f>
        <v>4800</v>
      </c>
      <c r="D389" s="209">
        <f t="shared" si="265"/>
        <v>0</v>
      </c>
      <c r="E389" s="207">
        <f t="shared" si="225"/>
        <v>4800</v>
      </c>
      <c r="F389" s="38">
        <f aca="true" t="shared" si="266" ref="F389:K389">SUM(F390)</f>
        <v>4800</v>
      </c>
      <c r="G389" s="38">
        <f t="shared" si="266"/>
        <v>0</v>
      </c>
      <c r="H389" s="38">
        <f t="shared" si="266"/>
        <v>0</v>
      </c>
      <c r="I389" s="38">
        <f t="shared" si="266"/>
        <v>0</v>
      </c>
      <c r="J389" s="38">
        <f t="shared" si="266"/>
        <v>0</v>
      </c>
      <c r="K389" s="38">
        <f t="shared" si="266"/>
        <v>0</v>
      </c>
      <c r="L389" s="148">
        <f t="shared" si="232"/>
        <v>4800</v>
      </c>
      <c r="M389" s="148">
        <f t="shared" si="236"/>
        <v>4800</v>
      </c>
      <c r="N389" s="148">
        <f t="shared" si="229"/>
        <v>0</v>
      </c>
    </row>
    <row r="390" spans="1:14" ht="27.75" customHeight="1">
      <c r="A390" s="233" t="s">
        <v>228</v>
      </c>
      <c r="B390" s="234"/>
      <c r="C390" s="111">
        <f>SUM(C391)</f>
        <v>4800</v>
      </c>
      <c r="D390" s="209">
        <f t="shared" si="265"/>
        <v>0</v>
      </c>
      <c r="E390" s="207">
        <f t="shared" si="225"/>
        <v>4800</v>
      </c>
      <c r="F390" s="35">
        <f aca="true" t="shared" si="267" ref="F390:K390">SUM(F391)</f>
        <v>4800</v>
      </c>
      <c r="G390" s="35">
        <f t="shared" si="267"/>
        <v>0</v>
      </c>
      <c r="H390" s="35">
        <f t="shared" si="267"/>
        <v>0</v>
      </c>
      <c r="I390" s="35">
        <f t="shared" si="267"/>
        <v>0</v>
      </c>
      <c r="J390" s="35">
        <f t="shared" si="267"/>
        <v>0</v>
      </c>
      <c r="K390" s="35">
        <f t="shared" si="267"/>
        <v>0</v>
      </c>
      <c r="L390" s="148">
        <f t="shared" si="232"/>
        <v>4800</v>
      </c>
      <c r="M390" s="148">
        <f t="shared" si="236"/>
        <v>4800</v>
      </c>
      <c r="N390" s="148">
        <f t="shared" si="229"/>
        <v>0</v>
      </c>
    </row>
    <row r="391" spans="1:14" ht="25.5" customHeight="1">
      <c r="A391" s="50">
        <v>329</v>
      </c>
      <c r="B391" s="79" t="s">
        <v>43</v>
      </c>
      <c r="C391" s="108">
        <f>SUM(C392)</f>
        <v>4800</v>
      </c>
      <c r="D391" s="209">
        <f t="shared" si="265"/>
        <v>0</v>
      </c>
      <c r="E391" s="207">
        <f t="shared" si="225"/>
        <v>4800</v>
      </c>
      <c r="F391" s="46">
        <f aca="true" t="shared" si="268" ref="F391:K391">SUM(F392)</f>
        <v>4800</v>
      </c>
      <c r="G391" s="46">
        <f t="shared" si="268"/>
        <v>0</v>
      </c>
      <c r="H391" s="46">
        <f t="shared" si="268"/>
        <v>0</v>
      </c>
      <c r="I391" s="46">
        <f t="shared" si="268"/>
        <v>0</v>
      </c>
      <c r="J391" s="46">
        <f t="shared" si="268"/>
        <v>0</v>
      </c>
      <c r="K391" s="46">
        <f t="shared" si="268"/>
        <v>0</v>
      </c>
      <c r="L391" s="148">
        <f t="shared" si="232"/>
        <v>4800</v>
      </c>
      <c r="M391" s="148">
        <f t="shared" si="236"/>
        <v>4800</v>
      </c>
      <c r="N391" s="148">
        <f t="shared" si="229"/>
        <v>0</v>
      </c>
    </row>
    <row r="392" spans="1:14" ht="15">
      <c r="A392" s="89">
        <v>3299901</v>
      </c>
      <c r="B392" s="93" t="s">
        <v>229</v>
      </c>
      <c r="C392" s="110">
        <v>4800</v>
      </c>
      <c r="D392" s="210">
        <f t="shared" si="265"/>
        <v>0</v>
      </c>
      <c r="E392" s="208">
        <f t="shared" si="225"/>
        <v>4800</v>
      </c>
      <c r="F392" s="160">
        <v>4800</v>
      </c>
      <c r="G392" s="160"/>
      <c r="H392" s="162"/>
      <c r="I392" s="162"/>
      <c r="J392" s="162"/>
      <c r="K392" s="162"/>
      <c r="L392" s="148">
        <f t="shared" si="232"/>
        <v>4800</v>
      </c>
      <c r="M392" s="148">
        <f t="shared" si="236"/>
        <v>4800</v>
      </c>
      <c r="N392" s="148">
        <f t="shared" si="229"/>
        <v>0</v>
      </c>
    </row>
    <row r="393" spans="1:14" ht="16.5" customHeight="1">
      <c r="A393" s="17" t="s">
        <v>230</v>
      </c>
      <c r="B393" s="81"/>
      <c r="C393" s="116">
        <f>SUM(C394)</f>
        <v>5000</v>
      </c>
      <c r="D393" s="209">
        <f t="shared" si="265"/>
        <v>0</v>
      </c>
      <c r="E393" s="207">
        <f t="shared" si="225"/>
        <v>5000</v>
      </c>
      <c r="F393" s="38">
        <f aca="true" t="shared" si="269" ref="F393:K393">SUM(F394)</f>
        <v>0</v>
      </c>
      <c r="G393" s="38">
        <f t="shared" si="269"/>
        <v>5000</v>
      </c>
      <c r="H393" s="38">
        <f t="shared" si="269"/>
        <v>0</v>
      </c>
      <c r="I393" s="38">
        <f t="shared" si="269"/>
        <v>0</v>
      </c>
      <c r="J393" s="38">
        <f t="shared" si="269"/>
        <v>0</v>
      </c>
      <c r="K393" s="38">
        <f t="shared" si="269"/>
        <v>0</v>
      </c>
      <c r="L393" s="148">
        <f t="shared" si="232"/>
        <v>5000</v>
      </c>
      <c r="M393" s="148">
        <f t="shared" si="236"/>
        <v>5000</v>
      </c>
      <c r="N393" s="148">
        <f t="shared" si="229"/>
        <v>0</v>
      </c>
    </row>
    <row r="394" spans="1:14" ht="26.25" customHeight="1">
      <c r="A394" s="233" t="s">
        <v>231</v>
      </c>
      <c r="B394" s="234"/>
      <c r="C394" s="111">
        <f>SUM(C395)</f>
        <v>5000</v>
      </c>
      <c r="D394" s="209">
        <f aca="true" t="shared" si="270" ref="D394:D395">SUM(E394-C394)</f>
        <v>0</v>
      </c>
      <c r="E394" s="207">
        <f t="shared" si="225"/>
        <v>5000</v>
      </c>
      <c r="F394" s="35">
        <f aca="true" t="shared" si="271" ref="F394:K394">SUM(F395)</f>
        <v>0</v>
      </c>
      <c r="G394" s="35">
        <f t="shared" si="271"/>
        <v>5000</v>
      </c>
      <c r="H394" s="35">
        <f t="shared" si="271"/>
        <v>0</v>
      </c>
      <c r="I394" s="35">
        <f t="shared" si="271"/>
        <v>0</v>
      </c>
      <c r="J394" s="35">
        <f t="shared" si="271"/>
        <v>0</v>
      </c>
      <c r="K394" s="35">
        <f t="shared" si="271"/>
        <v>0</v>
      </c>
      <c r="L394" s="148">
        <f t="shared" si="232"/>
        <v>5000</v>
      </c>
      <c r="M394" s="148">
        <f t="shared" si="236"/>
        <v>5000</v>
      </c>
      <c r="N394" s="148">
        <f t="shared" si="229"/>
        <v>0</v>
      </c>
    </row>
    <row r="395" spans="1:14" ht="24.75" customHeight="1">
      <c r="A395" s="50">
        <v>329</v>
      </c>
      <c r="B395" s="79" t="s">
        <v>43</v>
      </c>
      <c r="C395" s="108">
        <f>SUM(C396)</f>
        <v>5000</v>
      </c>
      <c r="D395" s="209">
        <f t="shared" si="270"/>
        <v>0</v>
      </c>
      <c r="E395" s="207">
        <f t="shared" si="225"/>
        <v>5000</v>
      </c>
      <c r="F395" s="46">
        <f aca="true" t="shared" si="272" ref="F395:K395">SUM(F396)</f>
        <v>0</v>
      </c>
      <c r="G395" s="46">
        <f t="shared" si="272"/>
        <v>5000</v>
      </c>
      <c r="H395" s="46">
        <f t="shared" si="272"/>
        <v>0</v>
      </c>
      <c r="I395" s="46">
        <f t="shared" si="272"/>
        <v>0</v>
      </c>
      <c r="J395" s="46">
        <f t="shared" si="272"/>
        <v>0</v>
      </c>
      <c r="K395" s="46">
        <f t="shared" si="272"/>
        <v>0</v>
      </c>
      <c r="L395" s="148">
        <f t="shared" si="232"/>
        <v>5000</v>
      </c>
      <c r="M395" s="148">
        <f t="shared" si="236"/>
        <v>5000</v>
      </c>
      <c r="N395" s="148">
        <f t="shared" si="229"/>
        <v>0</v>
      </c>
    </row>
    <row r="396" spans="1:14" ht="15">
      <c r="A396" s="89">
        <v>3299915</v>
      </c>
      <c r="B396" s="93" t="s">
        <v>232</v>
      </c>
      <c r="C396" s="110">
        <v>5000</v>
      </c>
      <c r="D396" s="211">
        <f>SUM(E396-C396)</f>
        <v>0</v>
      </c>
      <c r="E396" s="208">
        <f t="shared" si="225"/>
        <v>5000</v>
      </c>
      <c r="F396" s="160"/>
      <c r="G396" s="160">
        <v>5000</v>
      </c>
      <c r="H396" s="162"/>
      <c r="I396" s="162"/>
      <c r="J396" s="162"/>
      <c r="K396" s="162"/>
      <c r="L396" s="148">
        <f t="shared" si="232"/>
        <v>5000</v>
      </c>
      <c r="M396" s="148">
        <f t="shared" si="236"/>
        <v>5000</v>
      </c>
      <c r="N396" s="148">
        <f t="shared" si="229"/>
        <v>0</v>
      </c>
    </row>
    <row r="397" spans="1:14" ht="15">
      <c r="A397" s="17" t="s">
        <v>233</v>
      </c>
      <c r="B397" s="81"/>
      <c r="C397" s="116">
        <f>SUM(C398+C409)</f>
        <v>1388500</v>
      </c>
      <c r="D397" s="209">
        <f>SUM(E397-C397)</f>
        <v>165180</v>
      </c>
      <c r="E397" s="207">
        <f t="shared" si="225"/>
        <v>1553680</v>
      </c>
      <c r="F397" s="38">
        <f aca="true" t="shared" si="273" ref="F397:K397">SUM(F398+F409)</f>
        <v>714100</v>
      </c>
      <c r="G397" s="38">
        <f t="shared" si="273"/>
        <v>0</v>
      </c>
      <c r="H397" s="38">
        <f t="shared" si="273"/>
        <v>0</v>
      </c>
      <c r="I397" s="38">
        <f t="shared" si="273"/>
        <v>839580</v>
      </c>
      <c r="J397" s="38">
        <f t="shared" si="273"/>
        <v>0</v>
      </c>
      <c r="K397" s="38">
        <f t="shared" si="273"/>
        <v>0</v>
      </c>
      <c r="L397" s="148">
        <f t="shared" si="232"/>
        <v>1553680</v>
      </c>
      <c r="M397" s="148">
        <f t="shared" si="236"/>
        <v>1388500</v>
      </c>
      <c r="N397" s="148">
        <f t="shared" si="229"/>
        <v>165180</v>
      </c>
    </row>
    <row r="398" spans="1:16" ht="35.25" customHeight="1">
      <c r="A398" s="233" t="s">
        <v>234</v>
      </c>
      <c r="B398" s="234"/>
      <c r="C398" s="111">
        <f>SUM(C399+C404+C407)</f>
        <v>33500</v>
      </c>
      <c r="D398" s="209">
        <f aca="true" t="shared" si="274" ref="D398:D402">SUM(E398-C398)</f>
        <v>0</v>
      </c>
      <c r="E398" s="207">
        <f t="shared" si="225"/>
        <v>33500</v>
      </c>
      <c r="F398" s="35">
        <f aca="true" t="shared" si="275" ref="F398:K398">SUM(F399+F404+F407)</f>
        <v>33500</v>
      </c>
      <c r="G398" s="35">
        <f t="shared" si="275"/>
        <v>0</v>
      </c>
      <c r="H398" s="35">
        <f t="shared" si="275"/>
        <v>0</v>
      </c>
      <c r="I398" s="35">
        <f t="shared" si="275"/>
        <v>0</v>
      </c>
      <c r="J398" s="35">
        <f t="shared" si="275"/>
        <v>0</v>
      </c>
      <c r="K398" s="35">
        <f t="shared" si="275"/>
        <v>0</v>
      </c>
      <c r="L398" s="148">
        <f t="shared" si="232"/>
        <v>33500</v>
      </c>
      <c r="M398" s="148">
        <f t="shared" si="236"/>
        <v>33500</v>
      </c>
      <c r="N398" s="148">
        <f t="shared" si="229"/>
        <v>0</v>
      </c>
      <c r="P398" s="185"/>
    </row>
    <row r="399" spans="1:14" ht="28.5" customHeight="1">
      <c r="A399" s="50">
        <v>322</v>
      </c>
      <c r="B399" s="79" t="s">
        <v>20</v>
      </c>
      <c r="C399" s="108">
        <f>SUM(C400:C403)</f>
        <v>24000</v>
      </c>
      <c r="D399" s="209">
        <f t="shared" si="274"/>
        <v>0</v>
      </c>
      <c r="E399" s="207">
        <f t="shared" si="225"/>
        <v>24000</v>
      </c>
      <c r="F399" s="46">
        <f aca="true" t="shared" si="276" ref="F399:K399">SUM(F400:F403)</f>
        <v>24000</v>
      </c>
      <c r="G399" s="46">
        <f t="shared" si="276"/>
        <v>0</v>
      </c>
      <c r="H399" s="46">
        <f t="shared" si="276"/>
        <v>0</v>
      </c>
      <c r="I399" s="46">
        <f t="shared" si="276"/>
        <v>0</v>
      </c>
      <c r="J399" s="46">
        <f t="shared" si="276"/>
        <v>0</v>
      </c>
      <c r="K399" s="46">
        <f t="shared" si="276"/>
        <v>0</v>
      </c>
      <c r="L399" s="148">
        <f t="shared" si="232"/>
        <v>24000</v>
      </c>
      <c r="M399" s="148">
        <f t="shared" si="236"/>
        <v>24000</v>
      </c>
      <c r="N399" s="148">
        <f t="shared" si="229"/>
        <v>0</v>
      </c>
    </row>
    <row r="400" spans="1:14" ht="15">
      <c r="A400" s="16">
        <v>32231</v>
      </c>
      <c r="B400" s="57" t="s">
        <v>235</v>
      </c>
      <c r="C400" s="109">
        <v>16000</v>
      </c>
      <c r="D400" s="211">
        <f t="shared" si="274"/>
        <v>0</v>
      </c>
      <c r="E400" s="208">
        <f t="shared" si="225"/>
        <v>16000</v>
      </c>
      <c r="F400" s="109">
        <v>16000</v>
      </c>
      <c r="G400" s="159"/>
      <c r="H400" s="162"/>
      <c r="I400" s="109"/>
      <c r="J400" s="162"/>
      <c r="K400" s="162"/>
      <c r="L400" s="148">
        <f t="shared" si="232"/>
        <v>16000</v>
      </c>
      <c r="M400" s="148">
        <f t="shared" si="236"/>
        <v>16000</v>
      </c>
      <c r="N400" s="148">
        <f t="shared" si="229"/>
        <v>0</v>
      </c>
    </row>
    <row r="401" spans="1:14" ht="15">
      <c r="A401" s="16">
        <v>32233</v>
      </c>
      <c r="B401" s="57" t="s">
        <v>236</v>
      </c>
      <c r="C401" s="109">
        <v>4500</v>
      </c>
      <c r="D401" s="211">
        <f t="shared" si="274"/>
        <v>0</v>
      </c>
      <c r="E401" s="208">
        <f t="shared" si="225"/>
        <v>4500</v>
      </c>
      <c r="F401" s="109">
        <v>4500</v>
      </c>
      <c r="G401" s="159"/>
      <c r="H401" s="162"/>
      <c r="I401" s="109"/>
      <c r="J401" s="162"/>
      <c r="K401" s="162"/>
      <c r="L401" s="148">
        <f t="shared" si="232"/>
        <v>4500</v>
      </c>
      <c r="M401" s="148">
        <f t="shared" si="236"/>
        <v>4500</v>
      </c>
      <c r="N401" s="148">
        <f t="shared" si="229"/>
        <v>0</v>
      </c>
    </row>
    <row r="402" spans="1:14" ht="24.75">
      <c r="A402" s="16">
        <v>32248</v>
      </c>
      <c r="B402" s="106" t="s">
        <v>237</v>
      </c>
      <c r="C402" s="109">
        <v>1500</v>
      </c>
      <c r="D402" s="211">
        <f t="shared" si="274"/>
        <v>0</v>
      </c>
      <c r="E402" s="208">
        <f t="shared" si="225"/>
        <v>1500</v>
      </c>
      <c r="F402" s="109">
        <v>1500</v>
      </c>
      <c r="G402" s="159"/>
      <c r="H402" s="162"/>
      <c r="I402" s="109"/>
      <c r="J402" s="162"/>
      <c r="K402" s="162"/>
      <c r="L402" s="148">
        <f t="shared" si="232"/>
        <v>1500</v>
      </c>
      <c r="M402" s="148">
        <f t="shared" si="236"/>
        <v>1500</v>
      </c>
      <c r="N402" s="148">
        <f t="shared" si="229"/>
        <v>0</v>
      </c>
    </row>
    <row r="403" spans="1:17" ht="30" customHeight="1">
      <c r="A403" s="16">
        <v>3225</v>
      </c>
      <c r="B403" s="106" t="s">
        <v>238</v>
      </c>
      <c r="C403" s="109">
        <v>2000</v>
      </c>
      <c r="D403" s="210">
        <f>SUM(E403-C403)</f>
        <v>0</v>
      </c>
      <c r="E403" s="208">
        <f t="shared" si="225"/>
        <v>2000</v>
      </c>
      <c r="F403" s="109">
        <v>2000</v>
      </c>
      <c r="G403" s="159"/>
      <c r="H403" s="162"/>
      <c r="I403" s="109"/>
      <c r="J403" s="162"/>
      <c r="K403" s="162"/>
      <c r="L403" s="148">
        <f t="shared" si="232"/>
        <v>2000</v>
      </c>
      <c r="M403" s="148">
        <f t="shared" si="236"/>
        <v>2000</v>
      </c>
      <c r="N403" s="148">
        <f t="shared" si="229"/>
        <v>0</v>
      </c>
      <c r="O403" s="185"/>
      <c r="P403" s="183"/>
      <c r="Q403" s="185"/>
    </row>
    <row r="404" spans="1:14" ht="15">
      <c r="A404" s="50">
        <v>323</v>
      </c>
      <c r="B404" s="95" t="s">
        <v>32</v>
      </c>
      <c r="C404" s="108">
        <f>SUM(C405:C406)</f>
        <v>3500</v>
      </c>
      <c r="D404" s="209">
        <f aca="true" t="shared" si="277" ref="D404:D415">SUM(E404-C404)</f>
        <v>0</v>
      </c>
      <c r="E404" s="207">
        <f t="shared" si="225"/>
        <v>3500</v>
      </c>
      <c r="F404" s="46">
        <f aca="true" t="shared" si="278" ref="F404:K404">SUM(F405:F406)</f>
        <v>3500</v>
      </c>
      <c r="G404" s="46">
        <f t="shared" si="278"/>
        <v>0</v>
      </c>
      <c r="H404" s="46">
        <f t="shared" si="278"/>
        <v>0</v>
      </c>
      <c r="I404" s="46">
        <f t="shared" si="278"/>
        <v>0</v>
      </c>
      <c r="J404" s="46">
        <f t="shared" si="278"/>
        <v>0</v>
      </c>
      <c r="K404" s="46">
        <f t="shared" si="278"/>
        <v>0</v>
      </c>
      <c r="L404" s="148">
        <f t="shared" si="232"/>
        <v>3500</v>
      </c>
      <c r="M404" s="148">
        <f t="shared" si="236"/>
        <v>3500</v>
      </c>
      <c r="N404" s="148">
        <f t="shared" si="229"/>
        <v>0</v>
      </c>
    </row>
    <row r="405" spans="1:14" ht="15">
      <c r="A405" s="16">
        <v>3234101</v>
      </c>
      <c r="B405" s="106" t="s">
        <v>239</v>
      </c>
      <c r="C405" s="109">
        <v>1500</v>
      </c>
      <c r="D405" s="210">
        <f t="shared" si="277"/>
        <v>0</v>
      </c>
      <c r="E405" s="208">
        <f t="shared" si="225"/>
        <v>1500</v>
      </c>
      <c r="F405" s="162">
        <v>1500</v>
      </c>
      <c r="G405" s="162"/>
      <c r="H405" s="162"/>
      <c r="I405" s="162"/>
      <c r="J405" s="162"/>
      <c r="K405" s="162"/>
      <c r="L405" s="148">
        <f t="shared" si="232"/>
        <v>1500</v>
      </c>
      <c r="M405" s="148">
        <f t="shared" si="236"/>
        <v>1500</v>
      </c>
      <c r="N405" s="148">
        <f t="shared" si="229"/>
        <v>0</v>
      </c>
    </row>
    <row r="406" spans="1:14" ht="15">
      <c r="A406" s="16">
        <v>3232100</v>
      </c>
      <c r="B406" s="106" t="s">
        <v>240</v>
      </c>
      <c r="C406" s="109">
        <v>2000</v>
      </c>
      <c r="D406" s="210">
        <f t="shared" si="277"/>
        <v>0</v>
      </c>
      <c r="E406" s="208">
        <f aca="true" t="shared" si="279" ref="E406:E415">SUM(F406:K406)</f>
        <v>2000</v>
      </c>
      <c r="F406" s="162">
        <v>2000</v>
      </c>
      <c r="G406" s="162"/>
      <c r="H406" s="162"/>
      <c r="I406" s="162"/>
      <c r="J406" s="162"/>
      <c r="K406" s="162"/>
      <c r="L406" s="148">
        <f t="shared" si="232"/>
        <v>2000</v>
      </c>
      <c r="M406" s="148">
        <f t="shared" si="236"/>
        <v>2000</v>
      </c>
      <c r="N406" s="148">
        <f t="shared" si="229"/>
        <v>0</v>
      </c>
    </row>
    <row r="407" spans="1:14" ht="17.25" customHeight="1">
      <c r="A407" s="50">
        <v>329</v>
      </c>
      <c r="B407" s="95" t="s">
        <v>43</v>
      </c>
      <c r="C407" s="108">
        <f>SUM(C408)</f>
        <v>6000</v>
      </c>
      <c r="D407" s="210">
        <f t="shared" si="277"/>
        <v>0</v>
      </c>
      <c r="E407" s="208">
        <f t="shared" si="279"/>
        <v>6000</v>
      </c>
      <c r="F407" s="46">
        <f aca="true" t="shared" si="280" ref="F407:K407">SUM(F408)</f>
        <v>6000</v>
      </c>
      <c r="G407" s="46">
        <f t="shared" si="280"/>
        <v>0</v>
      </c>
      <c r="H407" s="46">
        <f t="shared" si="280"/>
        <v>0</v>
      </c>
      <c r="I407" s="46">
        <f t="shared" si="280"/>
        <v>0</v>
      </c>
      <c r="J407" s="46">
        <f t="shared" si="280"/>
        <v>0</v>
      </c>
      <c r="K407" s="46">
        <f t="shared" si="280"/>
        <v>0</v>
      </c>
      <c r="L407" s="148">
        <f t="shared" si="232"/>
        <v>6000</v>
      </c>
      <c r="M407" s="148">
        <f t="shared" si="236"/>
        <v>6000</v>
      </c>
      <c r="N407" s="148">
        <f t="shared" si="229"/>
        <v>0</v>
      </c>
    </row>
    <row r="408" spans="1:14" ht="24.75">
      <c r="A408" s="54">
        <v>3299900</v>
      </c>
      <c r="B408" s="94" t="s">
        <v>241</v>
      </c>
      <c r="C408" s="109">
        <v>6000</v>
      </c>
      <c r="D408" s="210">
        <f t="shared" si="277"/>
        <v>0</v>
      </c>
      <c r="E408" s="208">
        <f t="shared" si="279"/>
        <v>6000</v>
      </c>
      <c r="F408" s="162">
        <v>6000</v>
      </c>
      <c r="G408" s="162"/>
      <c r="H408" s="162"/>
      <c r="I408" s="162"/>
      <c r="J408" s="162"/>
      <c r="K408" s="162"/>
      <c r="L408" s="148">
        <f t="shared" si="232"/>
        <v>6000</v>
      </c>
      <c r="M408" s="148">
        <f t="shared" si="236"/>
        <v>6000</v>
      </c>
      <c r="N408" s="148">
        <f t="shared" si="229"/>
        <v>0</v>
      </c>
    </row>
    <row r="409" spans="1:14" ht="30.75" customHeight="1">
      <c r="A409" s="235" t="s">
        <v>242</v>
      </c>
      <c r="B409" s="236"/>
      <c r="C409" s="111">
        <f>SUM(C410)</f>
        <v>1355000</v>
      </c>
      <c r="D409" s="209">
        <f t="shared" si="277"/>
        <v>165180</v>
      </c>
      <c r="E409" s="207">
        <f t="shared" si="279"/>
        <v>1520180</v>
      </c>
      <c r="F409" s="35">
        <f>SUM(F410)</f>
        <v>680600</v>
      </c>
      <c r="G409" s="35">
        <f aca="true" t="shared" si="281" ref="G409:K409">SUM(G410)</f>
        <v>0</v>
      </c>
      <c r="H409" s="35">
        <f t="shared" si="281"/>
        <v>0</v>
      </c>
      <c r="I409" s="35">
        <f t="shared" si="281"/>
        <v>839580</v>
      </c>
      <c r="J409" s="35">
        <f t="shared" si="281"/>
        <v>0</v>
      </c>
      <c r="K409" s="35">
        <f t="shared" si="281"/>
        <v>0</v>
      </c>
      <c r="L409" s="148">
        <f t="shared" si="232"/>
        <v>1520180</v>
      </c>
      <c r="M409" s="148">
        <f t="shared" si="236"/>
        <v>1355000</v>
      </c>
      <c r="N409" s="148">
        <f t="shared" si="229"/>
        <v>165180</v>
      </c>
    </row>
    <row r="410" spans="1:14" ht="25.5" customHeight="1">
      <c r="A410" s="50">
        <v>421</v>
      </c>
      <c r="B410" s="79" t="s">
        <v>197</v>
      </c>
      <c r="C410" s="108">
        <f>SUM(C411:C415)</f>
        <v>1355000</v>
      </c>
      <c r="D410" s="209">
        <f t="shared" si="277"/>
        <v>165180</v>
      </c>
      <c r="E410" s="207">
        <f t="shared" si="279"/>
        <v>1520180</v>
      </c>
      <c r="F410" s="46">
        <f>SUM(F411:F415)</f>
        <v>680600</v>
      </c>
      <c r="G410" s="46">
        <f aca="true" t="shared" si="282" ref="G410:K410">SUM(G411:G415)</f>
        <v>0</v>
      </c>
      <c r="H410" s="46">
        <f t="shared" si="282"/>
        <v>0</v>
      </c>
      <c r="I410" s="46">
        <f t="shared" si="282"/>
        <v>839580</v>
      </c>
      <c r="J410" s="46">
        <f t="shared" si="282"/>
        <v>0</v>
      </c>
      <c r="K410" s="46">
        <f t="shared" si="282"/>
        <v>0</v>
      </c>
      <c r="L410" s="148">
        <f t="shared" si="232"/>
        <v>1520180</v>
      </c>
      <c r="M410" s="148">
        <f t="shared" si="236"/>
        <v>1355000</v>
      </c>
      <c r="N410" s="148">
        <f t="shared" si="229"/>
        <v>165180</v>
      </c>
    </row>
    <row r="411" spans="1:14" ht="14.25" customHeight="1">
      <c r="A411" s="196">
        <v>4214901</v>
      </c>
      <c r="B411" s="57" t="s">
        <v>433</v>
      </c>
      <c r="C411" s="197">
        <v>350000</v>
      </c>
      <c r="D411" s="210">
        <f t="shared" si="277"/>
        <v>119580</v>
      </c>
      <c r="E411" s="208">
        <f t="shared" si="279"/>
        <v>469580</v>
      </c>
      <c r="F411" s="197">
        <v>150000</v>
      </c>
      <c r="G411" s="159"/>
      <c r="H411" s="159"/>
      <c r="I411" s="159">
        <v>319580</v>
      </c>
      <c r="J411" s="159"/>
      <c r="K411" s="159"/>
      <c r="L411" s="148">
        <f aca="true" t="shared" si="283" ref="L411:L413">SUM(F411:K411)</f>
        <v>469580</v>
      </c>
      <c r="M411" s="148">
        <f t="shared" si="236"/>
        <v>350000</v>
      </c>
      <c r="N411" s="148">
        <f aca="true" t="shared" si="284" ref="N411:N413">SUM(L411-M411)</f>
        <v>119580</v>
      </c>
    </row>
    <row r="412" spans="1:14" ht="13.5" customHeight="1">
      <c r="A412" s="196">
        <v>4214902</v>
      </c>
      <c r="B412" s="57" t="s">
        <v>432</v>
      </c>
      <c r="C412" s="197">
        <v>300000</v>
      </c>
      <c r="D412" s="210">
        <f t="shared" si="277"/>
        <v>-150000</v>
      </c>
      <c r="E412" s="208">
        <f t="shared" si="279"/>
        <v>150000</v>
      </c>
      <c r="F412" s="197">
        <v>100000</v>
      </c>
      <c r="G412" s="159"/>
      <c r="H412" s="159"/>
      <c r="I412" s="159">
        <v>50000</v>
      </c>
      <c r="J412" s="159"/>
      <c r="K412" s="159"/>
      <c r="L412" s="148">
        <f t="shared" si="283"/>
        <v>150000</v>
      </c>
      <c r="M412" s="148">
        <f t="shared" si="236"/>
        <v>300000</v>
      </c>
      <c r="N412" s="148">
        <f t="shared" si="284"/>
        <v>-150000</v>
      </c>
    </row>
    <row r="413" spans="1:14" ht="13.5" customHeight="1">
      <c r="A413" s="196">
        <v>4214904</v>
      </c>
      <c r="B413" s="57" t="s">
        <v>451</v>
      </c>
      <c r="C413" s="197">
        <v>0</v>
      </c>
      <c r="D413" s="210">
        <f t="shared" si="277"/>
        <v>25600</v>
      </c>
      <c r="E413" s="208">
        <f t="shared" si="279"/>
        <v>25600</v>
      </c>
      <c r="F413" s="197">
        <v>25600</v>
      </c>
      <c r="G413" s="159"/>
      <c r="H413" s="159"/>
      <c r="I413" s="159"/>
      <c r="J413" s="159"/>
      <c r="K413" s="159"/>
      <c r="L413" s="148">
        <f t="shared" si="283"/>
        <v>25600</v>
      </c>
      <c r="M413" s="148">
        <f t="shared" si="236"/>
        <v>0</v>
      </c>
      <c r="N413" s="148">
        <f t="shared" si="284"/>
        <v>25600</v>
      </c>
    </row>
    <row r="414" spans="1:16" ht="15">
      <c r="A414" s="89">
        <v>4214908</v>
      </c>
      <c r="B414" s="93" t="s">
        <v>243</v>
      </c>
      <c r="C414" s="110">
        <v>700000</v>
      </c>
      <c r="D414" s="210">
        <f t="shared" si="277"/>
        <v>170000</v>
      </c>
      <c r="E414" s="208">
        <f t="shared" si="279"/>
        <v>870000</v>
      </c>
      <c r="F414" s="110">
        <v>400000</v>
      </c>
      <c r="G414" s="162"/>
      <c r="H414" s="162"/>
      <c r="I414" s="162">
        <v>470000</v>
      </c>
      <c r="J414" s="162"/>
      <c r="K414" s="162"/>
      <c r="L414" s="148">
        <f t="shared" si="232"/>
        <v>870000</v>
      </c>
      <c r="M414" s="148">
        <f t="shared" si="236"/>
        <v>700000</v>
      </c>
      <c r="N414" s="148">
        <f t="shared" si="229"/>
        <v>170000</v>
      </c>
      <c r="P414" s="148"/>
    </row>
    <row r="415" spans="1:14" ht="15">
      <c r="A415" s="89">
        <v>4214909</v>
      </c>
      <c r="B415" s="93" t="s">
        <v>402</v>
      </c>
      <c r="C415" s="110">
        <v>5000</v>
      </c>
      <c r="D415" s="210">
        <f t="shared" si="277"/>
        <v>0</v>
      </c>
      <c r="E415" s="208">
        <f t="shared" si="279"/>
        <v>5000</v>
      </c>
      <c r="F415" s="110">
        <v>5000</v>
      </c>
      <c r="G415" s="162"/>
      <c r="H415" s="162"/>
      <c r="I415" s="162"/>
      <c r="J415" s="162"/>
      <c r="K415" s="162"/>
      <c r="L415" s="148">
        <f t="shared" si="232"/>
        <v>5000</v>
      </c>
      <c r="M415" s="148">
        <f t="shared" si="236"/>
        <v>5000</v>
      </c>
      <c r="N415" s="148">
        <f t="shared" si="229"/>
        <v>0</v>
      </c>
    </row>
    <row r="416" spans="12:14" ht="15">
      <c r="L416" s="148"/>
      <c r="M416" s="148"/>
      <c r="N416" s="148"/>
    </row>
    <row r="417" spans="1:11" ht="15.75">
      <c r="A417" s="230" t="s">
        <v>255</v>
      </c>
      <c r="B417" s="230"/>
      <c r="C417" s="230"/>
      <c r="D417" s="230"/>
      <c r="E417" s="230"/>
      <c r="F417" s="230"/>
      <c r="G417" s="230"/>
      <c r="H417" s="230"/>
      <c r="I417" s="230"/>
      <c r="J417" s="230"/>
      <c r="K417" s="230"/>
    </row>
    <row r="418" spans="1:11" ht="33.75" customHeight="1">
      <c r="A418" s="231" t="s">
        <v>440</v>
      </c>
      <c r="B418" s="231"/>
      <c r="C418" s="231"/>
      <c r="D418" s="231"/>
      <c r="E418" s="231"/>
      <c r="F418" s="231"/>
      <c r="G418" s="231"/>
      <c r="H418" s="231"/>
      <c r="I418" s="231"/>
      <c r="J418" s="231"/>
      <c r="K418" s="231"/>
    </row>
    <row r="419" spans="1:11" ht="27.75" customHeight="1">
      <c r="A419" s="232" t="s">
        <v>256</v>
      </c>
      <c r="B419" s="232"/>
      <c r="C419" s="232"/>
      <c r="D419" s="232"/>
      <c r="E419" s="232"/>
      <c r="F419" s="232"/>
      <c r="G419" s="232"/>
      <c r="H419" s="232"/>
      <c r="I419" s="232"/>
      <c r="J419" s="232"/>
      <c r="K419" s="232"/>
    </row>
    <row r="420" spans="1:11" ht="177" customHeight="1">
      <c r="A420" s="255" t="s">
        <v>257</v>
      </c>
      <c r="B420" s="255"/>
      <c r="C420" s="255"/>
      <c r="D420" s="255"/>
      <c r="E420" s="255"/>
      <c r="F420" s="255"/>
      <c r="G420" s="255"/>
      <c r="H420" s="255"/>
      <c r="I420" s="255"/>
      <c r="J420" s="255"/>
      <c r="K420" s="255"/>
    </row>
    <row r="421" spans="1:11" ht="31.5" customHeight="1">
      <c r="A421" s="256" t="s">
        <v>258</v>
      </c>
      <c r="B421" s="256"/>
      <c r="C421" s="256"/>
      <c r="D421" s="256"/>
      <c r="E421" s="256"/>
      <c r="F421" s="256"/>
      <c r="G421" s="256"/>
      <c r="H421" s="256"/>
      <c r="I421" s="256"/>
      <c r="J421" s="256"/>
      <c r="K421" s="256"/>
    </row>
    <row r="422" spans="1:11" ht="33.75" customHeight="1">
      <c r="A422" s="255" t="s">
        <v>441</v>
      </c>
      <c r="B422" s="255"/>
      <c r="C422" s="255"/>
      <c r="D422" s="255"/>
      <c r="E422" s="255"/>
      <c r="F422" s="255"/>
      <c r="G422" s="255"/>
      <c r="H422" s="255"/>
      <c r="I422" s="255"/>
      <c r="J422" s="255"/>
      <c r="K422" s="255"/>
    </row>
    <row r="423" spans="1:11" ht="24.75" customHeight="1">
      <c r="A423" s="230" t="s">
        <v>389</v>
      </c>
      <c r="B423" s="230"/>
      <c r="C423" s="230"/>
      <c r="D423" s="230"/>
      <c r="E423" s="230"/>
      <c r="F423" s="230"/>
      <c r="G423" s="230"/>
      <c r="H423" s="230"/>
      <c r="I423" s="230"/>
      <c r="J423" s="230"/>
      <c r="K423" s="230"/>
    </row>
    <row r="424" spans="1:11" ht="36.75" customHeight="1">
      <c r="A424" s="255" t="s">
        <v>445</v>
      </c>
      <c r="B424" s="255"/>
      <c r="C424" s="255"/>
      <c r="D424" s="255"/>
      <c r="E424" s="255"/>
      <c r="F424" s="255"/>
      <c r="G424" s="255"/>
      <c r="H424" s="255"/>
      <c r="I424" s="255"/>
      <c r="J424" s="255"/>
      <c r="K424" s="255"/>
    </row>
    <row r="425" ht="32.25" customHeight="1">
      <c r="M425" s="201"/>
    </row>
    <row r="426" spans="1:11" ht="15">
      <c r="A426" s="260" t="s">
        <v>259</v>
      </c>
      <c r="B426" s="260"/>
      <c r="C426" s="260"/>
      <c r="D426" s="260"/>
      <c r="E426" s="260"/>
      <c r="F426" s="260"/>
      <c r="G426" s="260"/>
      <c r="H426" s="260"/>
      <c r="I426" s="260"/>
      <c r="J426" s="260"/>
      <c r="K426" s="260"/>
    </row>
    <row r="427" spans="1:11" ht="15">
      <c r="A427" s="260" t="s">
        <v>260</v>
      </c>
      <c r="B427" s="260"/>
      <c r="C427" s="260"/>
      <c r="D427" s="260"/>
      <c r="E427" s="260"/>
      <c r="F427" s="260"/>
      <c r="G427" s="260"/>
      <c r="H427" s="260"/>
      <c r="I427" s="260"/>
      <c r="J427" s="260"/>
      <c r="K427" s="260"/>
    </row>
    <row r="428" spans="1:11" ht="15">
      <c r="A428" s="260" t="s">
        <v>261</v>
      </c>
      <c r="B428" s="260"/>
      <c r="C428" s="260"/>
      <c r="D428" s="260"/>
      <c r="E428" s="260"/>
      <c r="F428" s="260"/>
      <c r="G428" s="260"/>
      <c r="H428" s="260"/>
      <c r="I428" s="260"/>
      <c r="J428" s="260"/>
      <c r="K428" s="260"/>
    </row>
    <row r="429" spans="1:11" ht="15">
      <c r="A429" s="260" t="s">
        <v>262</v>
      </c>
      <c r="B429" s="260"/>
      <c r="C429" s="260"/>
      <c r="D429" s="260"/>
      <c r="E429" s="260"/>
      <c r="F429" s="260"/>
      <c r="G429" s="260"/>
      <c r="H429" s="260"/>
      <c r="I429" s="260"/>
      <c r="J429" s="260"/>
      <c r="K429" s="260"/>
    </row>
    <row r="431" spans="1:11" ht="15">
      <c r="A431" s="259" t="s">
        <v>442</v>
      </c>
      <c r="B431" s="259"/>
      <c r="C431" s="259"/>
      <c r="D431" s="205"/>
      <c r="E431" s="205"/>
      <c r="J431" s="262" t="s">
        <v>263</v>
      </c>
      <c r="K431" s="262"/>
    </row>
    <row r="432" spans="1:11" ht="15">
      <c r="A432" s="259" t="s">
        <v>443</v>
      </c>
      <c r="B432" s="259"/>
      <c r="C432" s="259"/>
      <c r="D432" s="205"/>
      <c r="E432" s="205"/>
      <c r="J432" s="262" t="s">
        <v>264</v>
      </c>
      <c r="K432" s="262"/>
    </row>
    <row r="433" spans="1:11" ht="15">
      <c r="A433" s="258" t="s">
        <v>444</v>
      </c>
      <c r="B433" s="258"/>
      <c r="C433" s="258"/>
      <c r="D433" s="204"/>
      <c r="E433" s="204"/>
      <c r="J433" s="262" t="s">
        <v>265</v>
      </c>
      <c r="K433" s="262"/>
    </row>
    <row r="440" spans="7:10" ht="15">
      <c r="G440" s="257"/>
      <c r="H440" s="257"/>
      <c r="I440" s="257"/>
      <c r="J440" s="257"/>
    </row>
    <row r="441" spans="7:10" ht="15">
      <c r="G441" s="257"/>
      <c r="H441" s="257"/>
      <c r="I441" s="257"/>
      <c r="J441" s="257"/>
    </row>
    <row r="442" spans="7:10" ht="15">
      <c r="G442" s="261"/>
      <c r="H442" s="261"/>
      <c r="I442" s="261"/>
      <c r="J442" s="261"/>
    </row>
  </sheetData>
  <mergeCells count="99">
    <mergeCell ref="A109:B109"/>
    <mergeCell ref="A188:B188"/>
    <mergeCell ref="A165:B165"/>
    <mergeCell ref="A172:B172"/>
    <mergeCell ref="A180:B180"/>
    <mergeCell ref="A182:B182"/>
    <mergeCell ref="A187:B187"/>
    <mergeCell ref="A144:B144"/>
    <mergeCell ref="A154:B154"/>
    <mergeCell ref="A162:B162"/>
    <mergeCell ref="A163:B163"/>
    <mergeCell ref="A164:B164"/>
    <mergeCell ref="A68:B68"/>
    <mergeCell ref="A80:B80"/>
    <mergeCell ref="A83:B83"/>
    <mergeCell ref="A86:B86"/>
    <mergeCell ref="A87:B87"/>
    <mergeCell ref="A204:B204"/>
    <mergeCell ref="A205:B205"/>
    <mergeCell ref="A208:B208"/>
    <mergeCell ref="A82:B82"/>
    <mergeCell ref="A103:B103"/>
    <mergeCell ref="A100:B100"/>
    <mergeCell ref="A101:B101"/>
    <mergeCell ref="A102:B102"/>
    <mergeCell ref="A115:B115"/>
    <mergeCell ref="A189:B189"/>
    <mergeCell ref="A200:B200"/>
    <mergeCell ref="A194:B194"/>
    <mergeCell ref="A106:B106"/>
    <mergeCell ref="A159:B159"/>
    <mergeCell ref="A158:B158"/>
    <mergeCell ref="A116:B116"/>
    <mergeCell ref="A211:B211"/>
    <mergeCell ref="A212:B212"/>
    <mergeCell ref="A218:B218"/>
    <mergeCell ref="A219:B219"/>
    <mergeCell ref="A233:B233"/>
    <mergeCell ref="A304:B304"/>
    <mergeCell ref="A305:B305"/>
    <mergeCell ref="A234:B234"/>
    <mergeCell ref="A236:B236"/>
    <mergeCell ref="A253:B253"/>
    <mergeCell ref="A254:B254"/>
    <mergeCell ref="A255:B255"/>
    <mergeCell ref="A276:B276"/>
    <mergeCell ref="A277:B277"/>
    <mergeCell ref="A285:B285"/>
    <mergeCell ref="A246:B246"/>
    <mergeCell ref="A1:B1"/>
    <mergeCell ref="A2:K2"/>
    <mergeCell ref="A3:K3"/>
    <mergeCell ref="A5:C5"/>
    <mergeCell ref="F5:K5"/>
    <mergeCell ref="G441:J441"/>
    <mergeCell ref="G442:J442"/>
    <mergeCell ref="J431:K431"/>
    <mergeCell ref="J432:K432"/>
    <mergeCell ref="J433:K433"/>
    <mergeCell ref="A420:K420"/>
    <mergeCell ref="A423:K423"/>
    <mergeCell ref="A421:K421"/>
    <mergeCell ref="A422:K422"/>
    <mergeCell ref="G440:J440"/>
    <mergeCell ref="A433:C433"/>
    <mergeCell ref="A432:C432"/>
    <mergeCell ref="A431:C431"/>
    <mergeCell ref="A429:K429"/>
    <mergeCell ref="A428:K428"/>
    <mergeCell ref="A427:K427"/>
    <mergeCell ref="A426:K426"/>
    <mergeCell ref="A424:K424"/>
    <mergeCell ref="A346:B346"/>
    <mergeCell ref="A348:B348"/>
    <mergeCell ref="A349:B349"/>
    <mergeCell ref="A320:B320"/>
    <mergeCell ref="A335:B335"/>
    <mergeCell ref="A339:B339"/>
    <mergeCell ref="A329:B329"/>
    <mergeCell ref="A330:B330"/>
    <mergeCell ref="A325:B325"/>
    <mergeCell ref="A326:B326"/>
    <mergeCell ref="A313:B313"/>
    <mergeCell ref="A315:B315"/>
    <mergeCell ref="A316:B316"/>
    <mergeCell ref="A321:B321"/>
    <mergeCell ref="A322:B322"/>
    <mergeCell ref="A354:B354"/>
    <mergeCell ref="A417:K417"/>
    <mergeCell ref="A418:K418"/>
    <mergeCell ref="A419:K419"/>
    <mergeCell ref="A394:B394"/>
    <mergeCell ref="A398:B398"/>
    <mergeCell ref="A409:B409"/>
    <mergeCell ref="A355:B355"/>
    <mergeCell ref="A390:B390"/>
    <mergeCell ref="A364:B364"/>
    <mergeCell ref="A366:B366"/>
    <mergeCell ref="A367:B367"/>
  </mergeCells>
  <printOptions/>
  <pageMargins left="0.03937007874015748" right="0.03937007874015748" top="0.35433070866141736" bottom="0.35433070866141736" header="0.31496062992125984" footer="0.31496062992125984"/>
  <pageSetup fitToHeight="0" fitToWidth="0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3"/>
  <sheetViews>
    <sheetView workbookViewId="0" topLeftCell="A94">
      <selection activeCell="K28" sqref="K28"/>
    </sheetView>
  </sheetViews>
  <sheetFormatPr defaultColWidth="9.140625" defaultRowHeight="15"/>
  <cols>
    <col min="1" max="1" width="11.00390625" style="0" customWidth="1"/>
  </cols>
  <sheetData>
    <row r="1" ht="15">
      <c r="A1" t="s">
        <v>280</v>
      </c>
    </row>
    <row r="2" ht="15">
      <c r="A2" s="148">
        <v>251900</v>
      </c>
    </row>
    <row r="3" spans="1:2" ht="15">
      <c r="A3" s="148">
        <v>-1200</v>
      </c>
      <c r="B3" t="s">
        <v>281</v>
      </c>
    </row>
    <row r="4" spans="1:2" ht="15">
      <c r="A4" s="148">
        <v>-1600</v>
      </c>
      <c r="B4" t="s">
        <v>282</v>
      </c>
    </row>
    <row r="5" spans="1:2" ht="15">
      <c r="A5" s="148">
        <v>-9400</v>
      </c>
      <c r="B5" t="s">
        <v>283</v>
      </c>
    </row>
    <row r="6" spans="1:2" ht="15">
      <c r="A6" s="148">
        <v>-95000</v>
      </c>
      <c r="B6" t="s">
        <v>284</v>
      </c>
    </row>
    <row r="7" spans="1:2" ht="15">
      <c r="A7" s="148">
        <v>-12000</v>
      </c>
      <c r="B7" t="s">
        <v>285</v>
      </c>
    </row>
    <row r="8" spans="1:2" ht="15">
      <c r="A8" s="148">
        <v>-40000</v>
      </c>
      <c r="B8" t="s">
        <v>286</v>
      </c>
    </row>
    <row r="9" spans="1:2" ht="15">
      <c r="A9" s="148">
        <v>-8000</v>
      </c>
      <c r="B9" t="s">
        <v>287</v>
      </c>
    </row>
    <row r="10" spans="1:2" ht="15">
      <c r="A10" s="148">
        <v>-1500</v>
      </c>
      <c r="B10" t="s">
        <v>288</v>
      </c>
    </row>
    <row r="11" spans="1:2" ht="15">
      <c r="A11" s="148">
        <v>-9000</v>
      </c>
      <c r="B11" t="s">
        <v>289</v>
      </c>
    </row>
    <row r="12" spans="1:2" ht="15">
      <c r="A12" s="148">
        <v>-3800</v>
      </c>
      <c r="B12" t="s">
        <v>290</v>
      </c>
    </row>
    <row r="13" spans="1:2" ht="15">
      <c r="A13" s="148">
        <v>-10500</v>
      </c>
      <c r="B13" t="s">
        <v>291</v>
      </c>
    </row>
    <row r="14" spans="1:2" ht="15">
      <c r="A14" s="148">
        <v>-12000</v>
      </c>
      <c r="B14" t="s">
        <v>292</v>
      </c>
    </row>
    <row r="15" spans="1:2" ht="15">
      <c r="A15" s="148">
        <v>-2000</v>
      </c>
      <c r="B15" t="s">
        <v>293</v>
      </c>
    </row>
    <row r="16" spans="1:2" ht="15">
      <c r="A16" s="148">
        <v>-12000</v>
      </c>
      <c r="B16" t="s">
        <v>294</v>
      </c>
    </row>
    <row r="17" spans="1:2" ht="15">
      <c r="A17" s="148">
        <v>-12000</v>
      </c>
      <c r="B17" t="s">
        <v>295</v>
      </c>
    </row>
    <row r="18" spans="1:2" ht="15">
      <c r="A18" s="148">
        <v>-12400</v>
      </c>
      <c r="B18" t="s">
        <v>296</v>
      </c>
    </row>
    <row r="19" spans="1:2" ht="15">
      <c r="A19" s="148">
        <v>-8500</v>
      </c>
      <c r="B19" t="s">
        <v>297</v>
      </c>
    </row>
    <row r="20" spans="1:2" ht="15">
      <c r="A20" s="148">
        <v>-1000</v>
      </c>
      <c r="B20" t="s">
        <v>298</v>
      </c>
    </row>
    <row r="21" ht="15">
      <c r="A21" s="148">
        <f>SUM(A2:A20)</f>
        <v>0</v>
      </c>
    </row>
    <row r="22" ht="15">
      <c r="A22" s="148"/>
    </row>
    <row r="23" ht="15">
      <c r="A23" s="148"/>
    </row>
    <row r="24" ht="15">
      <c r="A24" s="148" t="s">
        <v>300</v>
      </c>
    </row>
    <row r="25" ht="15">
      <c r="A25" s="148">
        <v>60000</v>
      </c>
    </row>
    <row r="26" spans="1:2" ht="15">
      <c r="A26" s="148">
        <v>-1000</v>
      </c>
      <c r="B26" t="s">
        <v>301</v>
      </c>
    </row>
    <row r="27" spans="1:2" ht="15">
      <c r="A27" s="148">
        <v>-6000</v>
      </c>
      <c r="B27" t="s">
        <v>302</v>
      </c>
    </row>
    <row r="28" spans="1:2" ht="15">
      <c r="A28" s="148">
        <v>-4000</v>
      </c>
      <c r="B28" t="s">
        <v>303</v>
      </c>
    </row>
    <row r="29" spans="1:2" ht="15">
      <c r="A29" s="148">
        <v>-2000</v>
      </c>
      <c r="B29" t="s">
        <v>304</v>
      </c>
    </row>
    <row r="30" spans="1:2" ht="15">
      <c r="A30" s="148">
        <v>-6000</v>
      </c>
      <c r="B30" t="s">
        <v>305</v>
      </c>
    </row>
    <row r="31" spans="1:2" ht="15">
      <c r="A31" s="148">
        <v>-2000</v>
      </c>
      <c r="B31" t="s">
        <v>306</v>
      </c>
    </row>
    <row r="32" spans="1:2" ht="15">
      <c r="A32" s="148"/>
      <c r="B32" t="s">
        <v>307</v>
      </c>
    </row>
    <row r="33" spans="1:2" ht="15">
      <c r="A33" s="148">
        <v>-18000</v>
      </c>
      <c r="B33" t="s">
        <v>308</v>
      </c>
    </row>
    <row r="34" spans="1:2" ht="15">
      <c r="A34" s="148">
        <v>-15000</v>
      </c>
      <c r="B34" t="s">
        <v>309</v>
      </c>
    </row>
    <row r="35" spans="1:2" ht="15">
      <c r="A35" s="148">
        <v>-1000</v>
      </c>
      <c r="B35" t="s">
        <v>310</v>
      </c>
    </row>
    <row r="36" spans="1:2" ht="15">
      <c r="A36" s="148">
        <v>-2000</v>
      </c>
      <c r="B36" t="s">
        <v>311</v>
      </c>
    </row>
    <row r="37" spans="1:2" ht="15">
      <c r="A37" s="148">
        <v>-3000</v>
      </c>
      <c r="B37" t="s">
        <v>312</v>
      </c>
    </row>
    <row r="38" ht="15">
      <c r="A38" s="148">
        <f>SUM(A25:A37)</f>
        <v>0</v>
      </c>
    </row>
    <row r="39" ht="15">
      <c r="A39" s="148"/>
    </row>
    <row r="40" ht="15">
      <c r="A40" s="148" t="s">
        <v>315</v>
      </c>
    </row>
    <row r="41" ht="15">
      <c r="A41" s="148">
        <v>15000</v>
      </c>
    </row>
    <row r="42" spans="1:2" ht="15">
      <c r="A42" s="148">
        <v>-400</v>
      </c>
      <c r="B42" t="s">
        <v>316</v>
      </c>
    </row>
    <row r="43" spans="1:2" ht="15">
      <c r="A43" s="148">
        <v>-600</v>
      </c>
      <c r="B43" t="s">
        <v>317</v>
      </c>
    </row>
    <row r="44" spans="1:2" ht="15">
      <c r="A44" s="148">
        <v>-10000</v>
      </c>
      <c r="B44" t="s">
        <v>318</v>
      </c>
    </row>
    <row r="45" spans="1:2" ht="15">
      <c r="A45" s="148">
        <v>-4000</v>
      </c>
      <c r="B45" t="s">
        <v>319</v>
      </c>
    </row>
    <row r="46" spans="1:2" ht="15">
      <c r="A46" s="148">
        <v>0</v>
      </c>
      <c r="B46" t="s">
        <v>320</v>
      </c>
    </row>
    <row r="47" ht="15">
      <c r="A47" s="148">
        <f>SUM(A41:A46)</f>
        <v>0</v>
      </c>
    </row>
    <row r="48" ht="15">
      <c r="A48" s="148"/>
    </row>
    <row r="49" ht="15">
      <c r="A49" s="148"/>
    </row>
    <row r="50" ht="15">
      <c r="A50" s="148"/>
    </row>
    <row r="51" ht="15">
      <c r="A51" s="148"/>
    </row>
    <row r="52" ht="15">
      <c r="A52" s="148" t="s">
        <v>322</v>
      </c>
    </row>
    <row r="53" ht="15">
      <c r="A53" s="148">
        <v>22000</v>
      </c>
    </row>
    <row r="54" spans="1:2" ht="15">
      <c r="A54" s="148">
        <v>-700</v>
      </c>
      <c r="B54" t="s">
        <v>323</v>
      </c>
    </row>
    <row r="55" spans="1:2" ht="15">
      <c r="A55" s="148">
        <v>-2700</v>
      </c>
      <c r="B55" t="s">
        <v>324</v>
      </c>
    </row>
    <row r="56" spans="1:2" ht="15">
      <c r="A56" s="148">
        <v>-12600</v>
      </c>
      <c r="B56" t="s">
        <v>325</v>
      </c>
    </row>
    <row r="57" spans="1:2" ht="15">
      <c r="A57" s="148">
        <v>-6000</v>
      </c>
      <c r="B57" t="s">
        <v>326</v>
      </c>
    </row>
    <row r="58" ht="15">
      <c r="A58" s="148">
        <f>SUM(A53:A57)</f>
        <v>0</v>
      </c>
    </row>
    <row r="59" ht="15">
      <c r="A59" s="148"/>
    </row>
    <row r="60" ht="15">
      <c r="A60" s="148" t="s">
        <v>327</v>
      </c>
    </row>
    <row r="61" ht="15">
      <c r="A61" s="148">
        <v>80000</v>
      </c>
    </row>
    <row r="62" spans="1:2" ht="15">
      <c r="A62" s="148">
        <v>-7500</v>
      </c>
      <c r="B62" t="s">
        <v>328</v>
      </c>
    </row>
    <row r="63" spans="1:2" ht="15">
      <c r="A63" s="148">
        <v>-12000</v>
      </c>
      <c r="B63" t="s">
        <v>329</v>
      </c>
    </row>
    <row r="64" spans="1:2" ht="15">
      <c r="A64" s="148">
        <v>-500</v>
      </c>
      <c r="B64" t="s">
        <v>330</v>
      </c>
    </row>
    <row r="65" spans="1:2" ht="15">
      <c r="A65" s="148">
        <v>-28500</v>
      </c>
      <c r="B65" t="s">
        <v>331</v>
      </c>
    </row>
    <row r="66" spans="1:2" ht="15">
      <c r="A66" s="148">
        <v>-3500</v>
      </c>
      <c r="B66" t="s">
        <v>332</v>
      </c>
    </row>
    <row r="67" spans="1:2" ht="15">
      <c r="A67" s="148">
        <v>-3000</v>
      </c>
      <c r="B67" t="s">
        <v>333</v>
      </c>
    </row>
    <row r="68" spans="1:2" ht="15">
      <c r="A68" s="148">
        <v>-15000</v>
      </c>
      <c r="B68" t="s">
        <v>309</v>
      </c>
    </row>
    <row r="69" spans="1:2" ht="15">
      <c r="A69" s="148">
        <v>-10000</v>
      </c>
      <c r="B69" t="s">
        <v>284</v>
      </c>
    </row>
    <row r="70" ht="15">
      <c r="A70" s="148">
        <f>SUM(A61:A69)</f>
        <v>0</v>
      </c>
    </row>
    <row r="71" ht="15">
      <c r="A71" s="148"/>
    </row>
    <row r="72" ht="15">
      <c r="A72" s="148" t="s">
        <v>334</v>
      </c>
    </row>
    <row r="73" ht="15">
      <c r="A73" s="148">
        <v>7000</v>
      </c>
    </row>
    <row r="74" spans="1:2" ht="15">
      <c r="A74" s="148">
        <v>-1300</v>
      </c>
      <c r="B74" t="s">
        <v>335</v>
      </c>
    </row>
    <row r="75" spans="1:2" ht="15">
      <c r="A75" s="148">
        <v>-1700</v>
      </c>
      <c r="B75" t="s">
        <v>336</v>
      </c>
    </row>
    <row r="76" spans="1:2" ht="15">
      <c r="A76" s="148">
        <v>-4000</v>
      </c>
      <c r="B76" t="s">
        <v>337</v>
      </c>
    </row>
    <row r="77" ht="15">
      <c r="A77" s="148">
        <f>SUM(A73:A76)</f>
        <v>0</v>
      </c>
    </row>
    <row r="78" ht="15">
      <c r="A78" s="148"/>
    </row>
    <row r="79" ht="15">
      <c r="A79" s="148" t="s">
        <v>338</v>
      </c>
    </row>
    <row r="80" ht="15">
      <c r="A80" s="148">
        <v>65000</v>
      </c>
    </row>
    <row r="81" spans="1:2" ht="15">
      <c r="A81" s="148">
        <v>-3000</v>
      </c>
      <c r="B81" t="s">
        <v>339</v>
      </c>
    </row>
    <row r="82" spans="1:2" ht="15">
      <c r="A82" s="148">
        <v>-4000</v>
      </c>
      <c r="B82" t="s">
        <v>340</v>
      </c>
    </row>
    <row r="83" spans="1:2" ht="15">
      <c r="A83" s="148">
        <v>-5000</v>
      </c>
      <c r="B83" t="s">
        <v>341</v>
      </c>
    </row>
    <row r="84" spans="1:2" ht="15">
      <c r="A84" s="148">
        <v>-1050</v>
      </c>
      <c r="B84" t="s">
        <v>342</v>
      </c>
    </row>
    <row r="85" spans="1:2" ht="15">
      <c r="A85" s="148">
        <v>-39950</v>
      </c>
      <c r="B85" t="s">
        <v>343</v>
      </c>
    </row>
    <row r="86" spans="1:2" ht="15">
      <c r="A86" s="148">
        <v>-12000</v>
      </c>
      <c r="B86" t="s">
        <v>345</v>
      </c>
    </row>
    <row r="87" ht="15">
      <c r="A87" s="148">
        <f>SUM(A80:A86)</f>
        <v>0</v>
      </c>
    </row>
    <row r="88" ht="15">
      <c r="A88" s="148"/>
    </row>
    <row r="89" ht="15">
      <c r="A89" s="148" t="s">
        <v>346</v>
      </c>
    </row>
    <row r="90" ht="15">
      <c r="A90" s="148">
        <v>13000</v>
      </c>
    </row>
    <row r="91" spans="1:2" ht="15">
      <c r="A91" s="148">
        <v>-100</v>
      </c>
      <c r="B91" t="s">
        <v>347</v>
      </c>
    </row>
    <row r="92" spans="1:2" ht="15">
      <c r="A92" s="148">
        <v>-3000</v>
      </c>
      <c r="B92" t="s">
        <v>348</v>
      </c>
    </row>
    <row r="93" spans="1:2" ht="15">
      <c r="A93" s="148">
        <v>-1900</v>
      </c>
      <c r="B93" t="s">
        <v>349</v>
      </c>
    </row>
    <row r="94" spans="1:2" ht="15">
      <c r="A94" s="148">
        <v>-8000</v>
      </c>
      <c r="B94" t="s">
        <v>350</v>
      </c>
    </row>
    <row r="95" ht="15">
      <c r="A95" s="148">
        <f>SUM(A90:A94)</f>
        <v>0</v>
      </c>
    </row>
    <row r="96" ht="15">
      <c r="A96" s="148"/>
    </row>
    <row r="97" ht="15">
      <c r="A97" s="148" t="s">
        <v>351</v>
      </c>
    </row>
    <row r="98" ht="15">
      <c r="A98" s="148">
        <v>13000</v>
      </c>
    </row>
    <row r="99" spans="1:2" ht="15">
      <c r="A99" s="148">
        <v>-1500</v>
      </c>
      <c r="B99" t="s">
        <v>352</v>
      </c>
    </row>
    <row r="100" spans="1:2" ht="15">
      <c r="A100" s="148">
        <v>-5000</v>
      </c>
      <c r="B100" t="s">
        <v>353</v>
      </c>
    </row>
    <row r="101" spans="1:2" ht="15">
      <c r="A101" s="148">
        <v>-6500</v>
      </c>
      <c r="B101" t="s">
        <v>354</v>
      </c>
    </row>
    <row r="102" ht="15">
      <c r="A102" s="148">
        <f>SUM(A98:A101)</f>
        <v>0</v>
      </c>
    </row>
    <row r="103" ht="15">
      <c r="A103" s="148"/>
    </row>
    <row r="104" ht="15">
      <c r="A104" s="148" t="s">
        <v>356</v>
      </c>
    </row>
    <row r="105" ht="15">
      <c r="A105" s="148">
        <v>42000</v>
      </c>
    </row>
    <row r="106" spans="1:2" ht="15">
      <c r="A106" s="148">
        <v>-15000</v>
      </c>
      <c r="B106" t="s">
        <v>357</v>
      </c>
    </row>
    <row r="107" spans="1:2" ht="15">
      <c r="A107" s="148">
        <v>-1920</v>
      </c>
      <c r="B107" t="s">
        <v>358</v>
      </c>
    </row>
    <row r="108" spans="1:2" ht="15">
      <c r="A108" s="148">
        <v>-750</v>
      </c>
      <c r="B108" t="s">
        <v>359</v>
      </c>
    </row>
    <row r="109" spans="1:2" ht="15">
      <c r="A109" s="148">
        <v>-1300</v>
      </c>
      <c r="B109" t="s">
        <v>360</v>
      </c>
    </row>
    <row r="110" spans="1:2" ht="15">
      <c r="A110" s="148">
        <v>-800</v>
      </c>
      <c r="B110" t="s">
        <v>361</v>
      </c>
    </row>
    <row r="111" spans="1:2" ht="15">
      <c r="A111" s="148">
        <v>-1200</v>
      </c>
      <c r="B111" t="s">
        <v>362</v>
      </c>
    </row>
    <row r="112" spans="1:2" ht="15">
      <c r="A112" s="148">
        <v>-400</v>
      </c>
      <c r="B112" t="s">
        <v>364</v>
      </c>
    </row>
    <row r="113" spans="1:2" ht="15">
      <c r="A113" s="148">
        <v>-4500</v>
      </c>
      <c r="B113" t="s">
        <v>363</v>
      </c>
    </row>
    <row r="114" spans="1:2" ht="15">
      <c r="A114" s="148">
        <v>-2000</v>
      </c>
      <c r="B114" t="s">
        <v>365</v>
      </c>
    </row>
    <row r="115" spans="1:2" ht="15">
      <c r="A115" s="148">
        <v>-14130</v>
      </c>
      <c r="B115" t="s">
        <v>344</v>
      </c>
    </row>
    <row r="116" ht="15">
      <c r="A116" s="148">
        <f>SUM(A105:A115)</f>
        <v>0</v>
      </c>
    </row>
    <row r="117" ht="15">
      <c r="A117" s="148"/>
    </row>
    <row r="118" ht="15">
      <c r="A118" s="148" t="s">
        <v>366</v>
      </c>
    </row>
    <row r="119" ht="15">
      <c r="A119" s="148">
        <v>28000</v>
      </c>
    </row>
    <row r="120" spans="1:2" ht="15">
      <c r="A120" s="148">
        <v>-5560</v>
      </c>
      <c r="B120" t="s">
        <v>367</v>
      </c>
    </row>
    <row r="121" spans="1:2" ht="15">
      <c r="A121" s="148">
        <v>-7860</v>
      </c>
      <c r="B121" t="s">
        <v>368</v>
      </c>
    </row>
    <row r="122" spans="1:2" ht="15">
      <c r="A122" s="148">
        <v>-14580</v>
      </c>
      <c r="B122" t="s">
        <v>369</v>
      </c>
    </row>
    <row r="123" ht="15">
      <c r="A123" s="148">
        <f>SUM(A119:A122)</f>
        <v>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 topLeftCell="A1">
      <selection activeCell="F11" sqref="F11"/>
    </sheetView>
  </sheetViews>
  <sheetFormatPr defaultColWidth="9.140625" defaultRowHeight="15"/>
  <cols>
    <col min="2" max="2" width="11.8515625" style="0" customWidth="1"/>
    <col min="3" max="5" width="10.140625" style="0" bestFit="1" customWidth="1"/>
  </cols>
  <sheetData>
    <row r="1" spans="1:12" ht="15">
      <c r="A1" s="191" t="s">
        <v>410</v>
      </c>
      <c r="B1" s="191" t="s">
        <v>411</v>
      </c>
      <c r="C1" s="151">
        <v>513500</v>
      </c>
      <c r="D1" s="151">
        <f>SUM(E6+D12+C18)</f>
        <v>513500</v>
      </c>
      <c r="E1" s="148"/>
      <c r="F1" s="148"/>
      <c r="G1" s="148"/>
      <c r="H1" s="148"/>
      <c r="I1" s="148"/>
      <c r="J1" s="148"/>
      <c r="K1" s="148"/>
      <c r="L1" s="148"/>
    </row>
    <row r="2" spans="1:12" ht="15">
      <c r="A2" s="191"/>
      <c r="B2" s="191" t="s">
        <v>412</v>
      </c>
      <c r="C2" s="151">
        <v>88300</v>
      </c>
      <c r="D2" s="151">
        <f>SUM(E7+E8+D13+D14+C19+C20)</f>
        <v>88300</v>
      </c>
      <c r="E2" s="148"/>
      <c r="F2" s="148"/>
      <c r="G2" s="148"/>
      <c r="H2" s="148"/>
      <c r="I2" s="148"/>
      <c r="J2" s="148"/>
      <c r="K2" s="148"/>
      <c r="L2" s="148"/>
    </row>
    <row r="3" spans="3:12" ht="15"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ht="15">
      <c r="A4" s="191" t="s">
        <v>418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15">
      <c r="A5" s="189" t="s">
        <v>413</v>
      </c>
      <c r="B5" s="189" t="s">
        <v>407</v>
      </c>
      <c r="C5" s="190" t="s">
        <v>408</v>
      </c>
      <c r="D5" s="190" t="s">
        <v>416</v>
      </c>
      <c r="E5" s="190" t="s">
        <v>417</v>
      </c>
      <c r="F5" s="148"/>
      <c r="G5" s="148"/>
      <c r="H5" s="148"/>
      <c r="I5" s="148"/>
      <c r="J5" s="148"/>
      <c r="K5" s="148"/>
      <c r="L5" s="148"/>
    </row>
    <row r="6" spans="1:12" ht="15">
      <c r="A6" s="189" t="s">
        <v>409</v>
      </c>
      <c r="B6" s="190">
        <f>12*7079.8</f>
        <v>84957.6</v>
      </c>
      <c r="C6" s="190">
        <f>12*7274.3</f>
        <v>87291.6</v>
      </c>
      <c r="D6" s="190">
        <f>SUM(B6:C6)</f>
        <v>172249.2</v>
      </c>
      <c r="E6" s="190">
        <v>172250</v>
      </c>
      <c r="F6" s="148"/>
      <c r="G6" s="148"/>
      <c r="H6" s="148"/>
      <c r="I6" s="148"/>
      <c r="J6" s="148"/>
      <c r="K6" s="148"/>
      <c r="L6" s="148"/>
    </row>
    <row r="7" spans="1:12" ht="15">
      <c r="A7" s="189" t="s">
        <v>414</v>
      </c>
      <c r="B7" s="190">
        <v>13170</v>
      </c>
      <c r="C7" s="190">
        <v>13530</v>
      </c>
      <c r="D7" s="190">
        <f aca="true" t="shared" si="0" ref="D7:D8">SUM(B7:C7)</f>
        <v>26700</v>
      </c>
      <c r="E7" s="190">
        <v>26700</v>
      </c>
      <c r="F7" s="148"/>
      <c r="G7" s="148"/>
      <c r="H7" s="148"/>
      <c r="I7" s="148"/>
      <c r="J7" s="148"/>
      <c r="K7" s="148"/>
      <c r="L7" s="148"/>
    </row>
    <row r="8" spans="1:12" ht="15">
      <c r="A8" s="189" t="s">
        <v>415</v>
      </c>
      <c r="B8" s="190">
        <f>12*120.36</f>
        <v>1444.32</v>
      </c>
      <c r="C8" s="190">
        <f>12*123.66</f>
        <v>1483.92</v>
      </c>
      <c r="D8" s="190">
        <f t="shared" si="0"/>
        <v>2928.24</v>
      </c>
      <c r="E8" s="190">
        <v>2930</v>
      </c>
      <c r="F8" s="148">
        <f>SUM(D7:D8)</f>
        <v>29628.239999999998</v>
      </c>
      <c r="G8" s="148"/>
      <c r="H8" s="148"/>
      <c r="I8" s="148"/>
      <c r="J8" s="148"/>
      <c r="K8" s="148"/>
      <c r="L8" s="148"/>
    </row>
    <row r="9" spans="3:12" ht="15">
      <c r="C9" s="148"/>
      <c r="D9" s="148"/>
      <c r="E9" s="148"/>
      <c r="F9" s="192">
        <f>SUM(E8/F8)</f>
        <v>0.09889213804127414</v>
      </c>
      <c r="G9" s="148" t="s">
        <v>421</v>
      </c>
      <c r="H9" s="148"/>
      <c r="I9" s="148"/>
      <c r="J9" s="148"/>
      <c r="K9" s="148"/>
      <c r="L9" s="148"/>
    </row>
    <row r="10" spans="1:12" ht="15">
      <c r="A10" s="191" t="s">
        <v>419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12" ht="15">
      <c r="A11" s="189" t="s">
        <v>413</v>
      </c>
      <c r="B11" s="189" t="s">
        <v>419</v>
      </c>
      <c r="C11" s="190" t="s">
        <v>416</v>
      </c>
      <c r="D11" s="190" t="s">
        <v>417</v>
      </c>
      <c r="E11" s="148"/>
      <c r="F11" s="148"/>
      <c r="G11" s="148"/>
      <c r="H11" s="148"/>
      <c r="I11" s="148"/>
      <c r="J11" s="148"/>
      <c r="K11" s="148"/>
      <c r="L11" s="148"/>
    </row>
    <row r="12" spans="1:12" ht="15">
      <c r="A12" s="189" t="s">
        <v>409</v>
      </c>
      <c r="B12" s="190">
        <f>12*10386.3</f>
        <v>124635.59999999999</v>
      </c>
      <c r="C12" s="190">
        <f>SUM(A12:B12)</f>
        <v>124635.59999999999</v>
      </c>
      <c r="D12" s="190">
        <v>124635</v>
      </c>
      <c r="E12" s="148"/>
      <c r="F12" s="148"/>
      <c r="G12" s="148"/>
      <c r="H12" s="148"/>
      <c r="I12" s="148"/>
      <c r="J12" s="148"/>
      <c r="K12" s="148"/>
      <c r="L12" s="148"/>
    </row>
    <row r="13" spans="1:12" ht="15">
      <c r="A13" s="189" t="s">
        <v>414</v>
      </c>
      <c r="B13" s="190">
        <f>12*1609.88</f>
        <v>19318.56</v>
      </c>
      <c r="C13" s="190">
        <f aca="true" t="shared" si="1" ref="C13:C14">SUM(A13:B13)</f>
        <v>19318.56</v>
      </c>
      <c r="D13" s="190">
        <v>19319</v>
      </c>
      <c r="E13" s="148"/>
      <c r="F13" s="148"/>
      <c r="G13" s="148"/>
      <c r="H13" s="148"/>
      <c r="I13" s="148"/>
      <c r="J13" s="148"/>
      <c r="K13" s="148"/>
      <c r="L13" s="148"/>
    </row>
    <row r="14" spans="1:12" ht="15">
      <c r="A14" s="189" t="s">
        <v>415</v>
      </c>
      <c r="B14" s="190">
        <f>12*176.57</f>
        <v>2118.84</v>
      </c>
      <c r="C14" s="190">
        <f t="shared" si="1"/>
        <v>2118.84</v>
      </c>
      <c r="D14" s="190">
        <v>2119</v>
      </c>
      <c r="E14" s="148">
        <f>SUM(C13:C14)</f>
        <v>21437.4</v>
      </c>
      <c r="F14" s="148"/>
      <c r="G14" s="148"/>
      <c r="H14" s="148"/>
      <c r="I14" s="148"/>
      <c r="J14" s="148"/>
      <c r="K14" s="148"/>
      <c r="L14" s="148"/>
    </row>
    <row r="15" spans="3:12" ht="15">
      <c r="C15" s="148"/>
      <c r="D15" s="148"/>
      <c r="E15" s="148"/>
      <c r="F15" s="148"/>
      <c r="G15" s="148"/>
      <c r="H15" s="148"/>
      <c r="I15" s="148"/>
      <c r="J15" s="148"/>
      <c r="K15" s="148"/>
      <c r="L15" s="148"/>
    </row>
    <row r="16" spans="1:12" ht="15">
      <c r="A16" s="191" t="s">
        <v>420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</row>
    <row r="17" spans="1:12" ht="15">
      <c r="A17" s="189" t="s">
        <v>413</v>
      </c>
      <c r="B17" s="189" t="s">
        <v>422</v>
      </c>
      <c r="C17" s="190" t="s">
        <v>417</v>
      </c>
      <c r="D17" s="148">
        <f>SUM(C2-E7-E8-D13-D14)</f>
        <v>37232</v>
      </c>
      <c r="E17" s="148"/>
      <c r="F17" s="148"/>
      <c r="G17" s="148"/>
      <c r="H17" s="148"/>
      <c r="I17" s="148"/>
      <c r="J17" s="148"/>
      <c r="K17" s="148"/>
      <c r="L17" s="148"/>
    </row>
    <row r="18" spans="1:12" ht="15">
      <c r="A18" s="189" t="s">
        <v>409</v>
      </c>
      <c r="B18" s="190">
        <f>SUM(C1-E6-D12)</f>
        <v>216615</v>
      </c>
      <c r="C18" s="190">
        <v>216615</v>
      </c>
      <c r="D18" s="192"/>
      <c r="F18" s="148"/>
      <c r="G18" s="148"/>
      <c r="H18" s="148"/>
      <c r="I18" s="148"/>
      <c r="J18" s="148"/>
      <c r="K18" s="148"/>
      <c r="L18" s="148"/>
    </row>
    <row r="19" spans="1:12" ht="15">
      <c r="A19" s="189" t="s">
        <v>414</v>
      </c>
      <c r="B19" s="190">
        <f>SUM(D17-B20)</f>
        <v>33550.04791644728</v>
      </c>
      <c r="C19" s="190">
        <v>33550</v>
      </c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2" ht="15">
      <c r="A20" s="189" t="s">
        <v>415</v>
      </c>
      <c r="B20" s="190">
        <f>D17*F9</f>
        <v>3681.9520835527187</v>
      </c>
      <c r="C20" s="190">
        <v>3682</v>
      </c>
      <c r="D20" s="148"/>
      <c r="E20" s="148"/>
      <c r="F20" s="148"/>
      <c r="G20" s="148"/>
      <c r="H20" s="148"/>
      <c r="I20" s="148"/>
      <c r="J20" s="148"/>
      <c r="K20" s="148"/>
      <c r="L20" s="148"/>
    </row>
    <row r="21" spans="3:12" ht="15">
      <c r="C21" s="148"/>
      <c r="D21" s="148"/>
      <c r="E21" s="148"/>
      <c r="F21" s="148"/>
      <c r="G21" s="148"/>
      <c r="H21" s="148"/>
      <c r="I21" s="148"/>
      <c r="J21" s="148"/>
      <c r="K21" s="148"/>
      <c r="L21" s="148"/>
    </row>
    <row r="22" spans="3:12" ht="15">
      <c r="C22" s="148"/>
      <c r="D22" s="192"/>
      <c r="E22" s="148"/>
      <c r="F22" s="148"/>
      <c r="G22" s="148"/>
      <c r="H22" s="148"/>
      <c r="I22" s="148"/>
      <c r="J22" s="148"/>
      <c r="K22" s="148"/>
      <c r="L22" s="148"/>
    </row>
    <row r="23" spans="3:12" ht="15">
      <c r="C23" s="148"/>
      <c r="D23" s="148"/>
      <c r="E23" s="148"/>
      <c r="F23" s="148"/>
      <c r="G23" s="148"/>
      <c r="H23" s="148"/>
      <c r="I23" s="148"/>
      <c r="J23" s="148"/>
      <c r="K23" s="148"/>
      <c r="L23" s="148"/>
    </row>
    <row r="24" spans="3:12" ht="15">
      <c r="C24" s="148"/>
      <c r="D24" s="148"/>
      <c r="E24" s="148"/>
      <c r="F24" s="148"/>
      <c r="G24" s="148"/>
      <c r="H24" s="148"/>
      <c r="I24" s="148"/>
      <c r="J24" s="148"/>
      <c r="K24" s="148"/>
      <c r="L24" s="148"/>
    </row>
    <row r="25" spans="3:12" ht="15">
      <c r="C25" s="148"/>
      <c r="D25" s="148"/>
      <c r="E25" s="148"/>
      <c r="F25" s="148"/>
      <c r="G25" s="148"/>
      <c r="H25" s="148"/>
      <c r="I25" s="148"/>
      <c r="J25" s="148"/>
      <c r="K25" s="148"/>
      <c r="L25" s="148"/>
    </row>
    <row r="26" spans="3:12" ht="15">
      <c r="C26" s="148"/>
      <c r="D26" s="148"/>
      <c r="E26" s="148"/>
      <c r="F26" s="148"/>
      <c r="G26" s="148"/>
      <c r="H26" s="148"/>
      <c r="I26" s="148"/>
      <c r="J26" s="148"/>
      <c r="K26" s="148"/>
      <c r="L26" s="148"/>
    </row>
    <row r="27" spans="3:12" ht="15">
      <c r="C27" s="148"/>
      <c r="D27" s="148"/>
      <c r="E27" s="148"/>
      <c r="F27" s="148"/>
      <c r="G27" s="148"/>
      <c r="H27" s="148"/>
      <c r="I27" s="148"/>
      <c r="J27" s="148"/>
      <c r="K27" s="148"/>
      <c r="L27" s="148"/>
    </row>
    <row r="28" spans="3:12" ht="15">
      <c r="C28" s="148"/>
      <c r="D28" s="148"/>
      <c r="E28" s="148"/>
      <c r="F28" s="148"/>
      <c r="G28" s="148"/>
      <c r="H28" s="148"/>
      <c r="I28" s="148"/>
      <c r="J28" s="148"/>
      <c r="K28" s="148"/>
      <c r="L28" s="148"/>
    </row>
    <row r="29" spans="3:12" ht="15">
      <c r="C29" s="148"/>
      <c r="D29" s="148"/>
      <c r="E29" s="148"/>
      <c r="F29" s="148"/>
      <c r="G29" s="148"/>
      <c r="H29" s="148"/>
      <c r="I29" s="148"/>
      <c r="J29" s="148"/>
      <c r="K29" s="148"/>
      <c r="L29" s="148"/>
    </row>
    <row r="30" spans="3:12" ht="15">
      <c r="C30" s="148"/>
      <c r="D30" s="148"/>
      <c r="E30" s="148"/>
      <c r="F30" s="148"/>
      <c r="G30" s="148"/>
      <c r="H30" s="148"/>
      <c r="I30" s="148"/>
      <c r="J30" s="148"/>
      <c r="K30" s="148"/>
      <c r="L30" s="148"/>
    </row>
    <row r="31" spans="3:12" ht="15">
      <c r="C31" s="148"/>
      <c r="D31" s="148"/>
      <c r="E31" s="148"/>
      <c r="F31" s="148"/>
      <c r="G31" s="148"/>
      <c r="H31" s="148"/>
      <c r="I31" s="148"/>
      <c r="J31" s="148"/>
      <c r="K31" s="148"/>
      <c r="L31" s="14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2018-01-03T14:07:45Z</cp:lastPrinted>
  <dcterms:created xsi:type="dcterms:W3CDTF">2014-12-15T10:40:45Z</dcterms:created>
  <dcterms:modified xsi:type="dcterms:W3CDTF">2018-10-26T13:18:09Z</dcterms:modified>
  <cp:category/>
  <cp:version/>
  <cp:contentType/>
  <cp:contentStatus/>
</cp:coreProperties>
</file>