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376" windowHeight="11628" activeTab="0"/>
  </bookViews>
  <sheets>
    <sheet name="IZVRŠENJE 12-17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definedNames/>
  <calcPr calcId="162913"/>
</workbook>
</file>

<file path=xl/sharedStrings.xml><?xml version="1.0" encoding="utf-8"?>
<sst xmlns="http://schemas.openxmlformats.org/spreadsheetml/2006/main" count="987" uniqueCount="747">
  <si>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</si>
  <si>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</si>
  <si>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</si>
  <si>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</si>
  <si>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</si>
  <si>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</si>
  <si>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</si>
  <si>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</si>
  <si>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</si>
  <si>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</si>
  <si>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</si>
  <si>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</si>
  <si>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</si>
  <si>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</si>
  <si>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</si>
  <si>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</si>
  <si>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</si>
  <si>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</si>
  <si>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</si>
  <si>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</si>
  <si>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</si>
  <si>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</si>
  <si>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</si>
  <si>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</si>
  <si>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</si>
  <si>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</si>
  <si>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</si>
  <si>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</si>
  <si>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</si>
  <si>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</si>
  <si>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</si>
  <si>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Pomoći od ostalih subjekata unutar opće države</t>
  </si>
  <si>
    <t>Kapitalne pomoći od HZZ-a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</si>
  <si>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</si>
  <si>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</si>
  <si>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</si>
  <si>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</si>
  <si>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</si>
  <si>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</si>
  <si>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</si>
  <si>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</si>
  <si>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</si>
  <si>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</si>
  <si>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</si>
  <si>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</si>
  <si>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</si>
  <si>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</si>
  <si>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</si>
  <si>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</si>
  <si>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</si>
  <si>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</si>
  <si>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</si>
  <si>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</si>
  <si>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</si>
  <si>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</si>
  <si>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</si>
  <si>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</si>
  <si>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</si>
  <si>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</si>
  <si>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</si>
  <si>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</si>
  <si>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</si>
  <si>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</si>
  <si>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</si>
  <si>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</si>
  <si>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</si>
  <si>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</si>
  <si>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</si>
  <si>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</si>
  <si>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</si>
  <si>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</si>
  <si>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</si>
  <si>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</si>
  <si>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</si>
  <si>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</si>
  <si>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</si>
  <si>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</si>
  <si>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</si>
  <si>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</si>
  <si>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</si>
  <si>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</si>
  <si>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</si>
  <si>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</si>
  <si>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</si>
  <si>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</si>
  <si>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</si>
  <si>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</si>
  <si>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</si>
  <si>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</si>
  <si>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</si>
  <si>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</si>
  <si>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</si>
  <si>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</si>
  <si>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</si>
  <si>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</si>
  <si>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</si>
  <si>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Dan Općine</t>
  </si>
  <si>
    <t>Vijeće srpske nacionalne manjine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</si>
  <si>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</si>
  <si>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</si>
  <si>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</si>
  <si>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</si>
  <si>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</si>
  <si>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</si>
  <si>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</si>
  <si>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</si>
  <si>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</si>
  <si>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</si>
  <si>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</si>
  <si>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</si>
  <si>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</si>
  <si>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</si>
  <si>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</si>
  <si>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</si>
  <si>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</si>
  <si>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</si>
  <si>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</si>
  <si>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</si>
  <si>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</si>
  <si>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</si>
  <si>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</si>
  <si>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</si>
  <si>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</si>
  <si>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</si>
  <si>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</si>
  <si>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</si>
  <si>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</si>
  <si>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</si>
  <si>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</si>
  <si>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</si>
  <si>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</si>
  <si>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</si>
  <si>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</si>
  <si>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</si>
  <si>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</si>
  <si>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</si>
  <si>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</si>
  <si>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</si>
  <si>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</si>
  <si>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</si>
  <si>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</si>
  <si>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</si>
  <si>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</si>
  <si>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</si>
  <si>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</si>
  <si>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</si>
  <si>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</si>
  <si>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Oprema knjižnice</t>
  </si>
  <si>
    <t xml:space="preserve">Uređaji, strojevi i oprema za ostale namjene  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</si>
  <si>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</si>
  <si>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</si>
  <si>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</si>
  <si>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</si>
  <si>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građevinskim ovjektima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</si>
  <si>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</si>
  <si>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</si>
  <si>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</si>
  <si>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</si>
  <si>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</si>
  <si>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</si>
  <si>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</si>
  <si>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</si>
  <si>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</si>
  <si>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</si>
  <si>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</si>
  <si>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</si>
  <si>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</si>
  <si>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</si>
  <si>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</si>
  <si>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</si>
  <si>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</si>
  <si>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</si>
  <si>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</si>
  <si>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</si>
  <si>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</si>
  <si>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</si>
  <si>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</si>
  <si>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</si>
  <si>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</si>
  <si>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</si>
  <si>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</si>
  <si>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</si>
  <si>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</si>
  <si>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</si>
  <si>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</si>
  <si>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</si>
  <si>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</si>
  <si>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</si>
  <si>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</si>
  <si>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</si>
  <si>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</si>
  <si>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</si>
  <si>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</si>
  <si>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</si>
  <si>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</si>
  <si>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</si>
  <si>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</si>
  <si>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</si>
  <si>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</si>
  <si>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Naknade za zadržavanje nezakonito izgrađene građevine</t>
  </si>
  <si>
    <t>Prihodi od administrativnih pristojbi i po posebnim</t>
  </si>
  <si>
    <t>Sredstva vodnog doprinosa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</si>
  <si>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</si>
  <si>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</si>
  <si>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</si>
  <si>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</si>
  <si>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</si>
  <si>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</si>
  <si>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</si>
  <si>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</si>
  <si>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</si>
  <si>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</si>
  <si>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</si>
  <si>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</si>
  <si>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</si>
  <si>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</si>
  <si>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</si>
  <si>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</si>
  <si>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</si>
  <si>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</si>
  <si>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</si>
  <si>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</si>
  <si>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</si>
  <si>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</si>
  <si>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</si>
  <si>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</si>
  <si>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</si>
  <si>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</si>
  <si>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</si>
  <si>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</si>
  <si>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</si>
  <si>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</si>
  <si>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</si>
  <si>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</si>
  <si>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</si>
  <si>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</si>
  <si>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</si>
  <si>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</si>
  <si>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</si>
  <si>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</si>
  <si>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</si>
  <si>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</si>
  <si>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</si>
  <si>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</si>
  <si>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</si>
  <si>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</si>
  <si>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</si>
  <si>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</si>
  <si>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</si>
  <si>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</si>
  <si>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</si>
  <si>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</si>
  <si>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</si>
  <si>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</si>
  <si>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</si>
  <si>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</si>
  <si>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</si>
  <si>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</si>
  <si>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</si>
  <si>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</si>
  <si>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</si>
  <si>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</si>
  <si>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</si>
  <si>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</si>
  <si>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</si>
  <si>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</si>
  <si>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</si>
  <si>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</si>
  <si>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</si>
  <si>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</si>
  <si>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</si>
  <si>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</si>
  <si>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</si>
  <si>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</si>
  <si>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Usluge tekućeg i invest. održ.opreme</t>
  </si>
  <si>
    <t>Časopisi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</si>
  <si>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</si>
  <si>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</si>
  <si>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</si>
  <si>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</si>
  <si>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</si>
  <si>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</si>
  <si>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</si>
  <si>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</si>
  <si>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</si>
  <si>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</si>
  <si>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</si>
  <si>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</si>
  <si>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</si>
  <si>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</si>
  <si>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</si>
  <si>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</si>
  <si>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</si>
  <si>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</si>
  <si>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</si>
  <si>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</si>
  <si>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</si>
  <si>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</si>
  <si>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</si>
  <si>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</si>
  <si>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</si>
  <si>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</si>
  <si>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</si>
  <si>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</si>
  <si>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</si>
  <si>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</si>
  <si>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Pomoći obiteljima i kućanstvima za stanovanje</t>
  </si>
  <si>
    <t>Aktivnost: Pomoć u kući starim i nemoćnim - javni radovi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</si>
  <si>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</si>
  <si>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</si>
  <si>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</si>
  <si>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</si>
  <si>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</si>
  <si>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</si>
  <si>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</si>
  <si>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</si>
  <si>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</si>
  <si>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</si>
  <si>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</si>
  <si>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</si>
  <si>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</si>
  <si>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</si>
  <si>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</si>
  <si>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</si>
  <si>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</si>
  <si>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</si>
  <si>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</si>
  <si>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</si>
  <si>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</si>
  <si>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</si>
  <si>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</si>
  <si>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</si>
  <si>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</si>
  <si>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</si>
  <si>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</si>
  <si>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</si>
  <si>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</si>
  <si>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</si>
  <si>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</si>
  <si>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</si>
  <si>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</si>
  <si>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</si>
  <si>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</si>
  <si>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</si>
  <si>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</si>
  <si>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</si>
  <si>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</si>
  <si>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</si>
  <si>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</si>
  <si>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</si>
  <si>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</si>
  <si>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</si>
  <si>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</si>
  <si>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</si>
  <si>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</si>
  <si>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</si>
  <si>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</si>
  <si>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</si>
  <si>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</si>
  <si>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</si>
  <si>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</si>
  <si>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</si>
  <si>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</si>
  <si>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</si>
  <si>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</si>
  <si>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</si>
  <si>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</si>
  <si>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</si>
  <si>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</si>
  <si>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</si>
  <si>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</si>
  <si>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</si>
  <si>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</si>
  <si>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</si>
  <si>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</si>
  <si>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</si>
  <si>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</si>
  <si>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</si>
  <si>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</si>
  <si>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</si>
  <si>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</si>
  <si>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</si>
  <si>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</si>
  <si>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</si>
  <si>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</si>
  <si>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</si>
  <si>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</si>
  <si>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</si>
  <si>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</si>
  <si>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</si>
  <si>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</si>
  <si>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</si>
  <si>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</si>
  <si>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</si>
  <si>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</si>
  <si>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</si>
  <si>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</si>
  <si>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</si>
  <si>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</si>
  <si>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</si>
  <si>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</si>
  <si>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</si>
  <si>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</si>
  <si>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</si>
  <si>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</si>
  <si>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</si>
  <si>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</si>
  <si>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</si>
  <si>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</si>
  <si>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</si>
  <si>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</si>
  <si>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</si>
  <si>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…..obveze za matrijalne rashode</t>
  </si>
  <si>
    <t>UKUPNO:</t>
  </si>
  <si>
    <t>Nedospjele obveze odnose se na slijedeće rashode:</t>
  </si>
  <si>
    <t>…..Obveze knjižnice</t>
  </si>
  <si>
    <t>Članak 7</t>
  </si>
  <si>
    <t>…..Potraživanja od zaposlenih</t>
  </si>
  <si>
    <t>…..Potraživanja za više plaćene poreze</t>
  </si>
  <si>
    <t>…..Potraživanja za više plaćene obveze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</si>
  <si>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</si>
  <si>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</si>
  <si>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</si>
  <si>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</si>
  <si>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</si>
  <si>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</si>
  <si>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</si>
  <si>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</si>
  <si>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</si>
  <si>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</si>
  <si>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</si>
  <si>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</si>
  <si>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</si>
  <si>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</si>
  <si>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</si>
  <si>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</si>
  <si>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</si>
  <si>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</si>
  <si>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</si>
  <si>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</si>
  <si>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</si>
  <si>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</si>
  <si>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</si>
  <si>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</si>
  <si>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</si>
  <si>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</si>
  <si>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posl.vlas.djelat.-usluge općine</t>
  </si>
  <si>
    <t xml:space="preserve">Kazne, upravne mjere i ostali prihodi </t>
  </si>
  <si>
    <t xml:space="preserve">Ostali prihodi </t>
  </si>
  <si>
    <t xml:space="preserve">Stranke i troškovi izbora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</si>
  <si>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</si>
  <si>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</si>
  <si>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</si>
  <si>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</si>
  <si>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</si>
  <si>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</si>
  <si>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</si>
  <si>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Penali za nepravovremeno izvršene radove</t>
  </si>
  <si>
    <t>Višak  prihoda</t>
  </si>
  <si>
    <t>Manjak prihoda</t>
  </si>
  <si>
    <t xml:space="preserve">Manjak prihoda </t>
  </si>
  <si>
    <t>Ost.rash. poslovanja- sportske manifest. Mjesnih odbora</t>
  </si>
  <si>
    <t>Naknada Financijskoj agenciji za povrat ovršnih rješenja</t>
  </si>
  <si>
    <t>Vozila u cestovnom prometu</t>
  </si>
  <si>
    <t>Traktori</t>
  </si>
  <si>
    <t>Doprinosi na plaću</t>
  </si>
  <si>
    <t>Potrošnja el.en.za pogon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</si>
  <si>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</si>
  <si>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</si>
  <si>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</si>
  <si>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</si>
  <si>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Matrijal za tek.odr.igrališta i spomen obilježja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</si>
  <si>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</si>
  <si>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</si>
  <si>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</si>
  <si>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</si>
  <si>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</si>
  <si>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</si>
  <si>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</si>
  <si>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</si>
  <si>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</si>
  <si>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</si>
  <si>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</si>
  <si>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</si>
  <si>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</si>
  <si>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</si>
  <si>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Matrijal za inv.odr.mrtvačnica</t>
  </si>
  <si>
    <t>Sitni inventar  komunalnog pogona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</si>
  <si>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</si>
  <si>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</si>
  <si>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</si>
  <si>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</si>
  <si>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</si>
  <si>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</si>
  <si>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</si>
  <si>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</si>
  <si>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Oprema za knjižnicu - računalna oprema</t>
  </si>
  <si>
    <t>Kapit.pomoći od ostalih izvanpr. korisnika državnog prorač. FOND ZA ZAŠTITU OKOLIŠA</t>
  </si>
  <si>
    <t>Nogostup Smrtić - dokumentacija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</si>
  <si>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</si>
  <si>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</si>
  <si>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 val="single"/>
        <sz val="9"/>
        <rFont val="Arial"/>
        <family val="2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</si>
  <si>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</si>
  <si>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</si>
  <si>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</si>
  <si>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</si>
  <si>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</si>
  <si>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</si>
  <si>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</si>
  <si>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</si>
  <si>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</si>
  <si>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</si>
  <si>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</si>
  <si>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</si>
  <si>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</si>
  <si>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</si>
  <si>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</si>
  <si>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</si>
  <si>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</si>
  <si>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</si>
  <si>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</si>
  <si>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</si>
  <si>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</si>
  <si>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</si>
  <si>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</si>
  <si>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</si>
  <si>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</si>
  <si>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Aktivnost: Opskrba vodom i održavanje vodocrpilišta</t>
  </si>
  <si>
    <t>El.en.pumpa Karlovac - kod Krstanac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</si>
  <si>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</si>
  <si>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</si>
  <si>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</si>
  <si>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</si>
  <si>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</si>
  <si>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</si>
  <si>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</si>
  <si>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</si>
  <si>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Višak prihoda za pokriće rashoda iz prethodnih godina</t>
  </si>
  <si>
    <t>Prihodi od prodaje proizvedene dugotrajne imovine</t>
  </si>
  <si>
    <t>Oprema za knjižnicu - police za knjige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</si>
  <si>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</si>
  <si>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</si>
  <si>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</si>
  <si>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</si>
  <si>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</si>
  <si>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</si>
  <si>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</si>
  <si>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</si>
  <si>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</si>
  <si>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Najam službenih vozila</t>
  </si>
  <si>
    <t>Ostale naknade utvrđene općinskom odlukom (grobarine, takse, voda u PZ, otkup grobnih mjesta...)</t>
  </si>
  <si>
    <t>Javnobilježničke i ostale pristojbe, web hosting</t>
  </si>
  <si>
    <t>VEČER FOLKLORA</t>
  </si>
  <si>
    <t>OSTALO</t>
  </si>
  <si>
    <t>OPIS</t>
  </si>
  <si>
    <t>SPORTSKA NATJECANJA NOGOMET I ŠAH</t>
  </si>
  <si>
    <t>HRT</t>
  </si>
  <si>
    <t>FINA E-KARTICA</t>
  </si>
  <si>
    <t>FINA POVRAT OVRŠNIH RJEŠENJA</t>
  </si>
  <si>
    <t>5% PRIHODA</t>
  </si>
  <si>
    <t>SJEĆANJA NA DMOVINSKI RAT</t>
  </si>
  <si>
    <t>Doprinos za zdravstveno i ozljede</t>
  </si>
  <si>
    <t>GODIŠNJI IZVJEŠTAJ O IZVRŠENJU PRORAČUNA OPĆINE GORNJI BOGIĆEVCI</t>
  </si>
  <si>
    <t>RASPORED - Nepredviđeni rashodi do visine proračunske pričuve</t>
  </si>
  <si>
    <t>Primljeni zajmovi od tuzemnih kreditnih inst.izvan javnog sektora -  KORIŠTENI ODOBRENI MINUS</t>
  </si>
  <si>
    <t>kn, a pojedinačno po vrstama kako slijedi:</t>
  </si>
  <si>
    <t>Parkiralište - ulica Karlovac</t>
  </si>
  <si>
    <t>Prijenosi proračunskim korisnicima</t>
  </si>
  <si>
    <t>Prijenosi za financiranje rashoda poslovanja</t>
  </si>
  <si>
    <t xml:space="preserve">Hrvatski seljački dom GB </t>
  </si>
  <si>
    <t>Knjige, umj.djela i ostale izložbene vrijednosti</t>
  </si>
  <si>
    <t>Naknada za uporabu javnih površina</t>
  </si>
  <si>
    <t>Prihodi od naknade za troškove ovršnog postupka  i ostale nakn.</t>
  </si>
  <si>
    <t>Prihodi od utržak knjižnice</t>
  </si>
  <si>
    <t>Prihoda od usluga rada cisternom</t>
  </si>
  <si>
    <t>Ostale naknade utvrđene općinskom odlukom</t>
  </si>
  <si>
    <t>Ostali nespomenuti rashodi- kulturne manifestacije knjižnice</t>
  </si>
  <si>
    <t>doprinosi 313</t>
  </si>
  <si>
    <t>razred 31</t>
  </si>
  <si>
    <t>razred 32</t>
  </si>
  <si>
    <t>razred 34</t>
  </si>
  <si>
    <t>razred 36</t>
  </si>
  <si>
    <t>razred 37</t>
  </si>
  <si>
    <t>razred 38</t>
  </si>
  <si>
    <t>MO</t>
  </si>
  <si>
    <t xml:space="preserve">SPONZORSTVA SPORTSKIH NATJEC. </t>
  </si>
  <si>
    <t>ŠKOLA DJECA BOŽIĆNA BAJKA</t>
  </si>
  <si>
    <t>PLAN</t>
  </si>
  <si>
    <t>Rashodi za plaće proračunskog korisnika</t>
  </si>
  <si>
    <t>Cesta i parkiralište Karlovac</t>
  </si>
  <si>
    <t>Dom Gornji Bogićevci</t>
  </si>
  <si>
    <t>Potrošak električne energije i plina</t>
  </si>
  <si>
    <t>Grafičke i tiskarske usluge - NK SLOBODA monografija</t>
  </si>
  <si>
    <t>razred 35</t>
  </si>
  <si>
    <t>Tekuće pomoći iz proračuna KNJIŽNICA</t>
  </si>
  <si>
    <t>Kapitalne pomoći iz proračuna KNJIŽNICA</t>
  </si>
  <si>
    <t>Pomoći od izvanpr.korisnika župan.,grad.ili općinskog proračuna KNJIŽNICA</t>
  </si>
  <si>
    <t>Pomoći proračunskim korisnicima iz proračuna koji im nije nadležan</t>
  </si>
  <si>
    <t>Pomoći pror.korisnicima od nenadležnih proračuna KNJIŽNICA</t>
  </si>
  <si>
    <t>Pom.iz drž.pror.temeljem prijenosa EU sredstava</t>
  </si>
  <si>
    <t>Prihodi od financijske imovine KNJIŽNICA</t>
  </si>
  <si>
    <t>Ostali vl.prihodi (utržak knjižnice)</t>
  </si>
  <si>
    <t>Ostali rashodi za zaposlene KNJIŽNICA</t>
  </si>
  <si>
    <t>Plaće za redovan rad stalnih djelatnika</t>
  </si>
  <si>
    <t>Plaća knjižnica</t>
  </si>
  <si>
    <t>Plaća Javni radovi</t>
  </si>
  <si>
    <t>Plaća Javni radovi MLADI ZA EU</t>
  </si>
  <si>
    <t>Doprinosi na plaće-redovni zaposlenici</t>
  </si>
  <si>
    <t>Dop.na plaće-knjižnica</t>
  </si>
  <si>
    <t>Dop.na plaće-Javni radovi</t>
  </si>
  <si>
    <t>Dop.na plaće-Javni radovi MLADI ZA EU</t>
  </si>
  <si>
    <t>Službena putovanja KNJIŽNICA</t>
  </si>
  <si>
    <t>Uredski materijal i ostali materijalni rashodi KNJIŽNICA</t>
  </si>
  <si>
    <t>Energija: električna en., javna rasvjeta, plin KNJIŽNICA</t>
  </si>
  <si>
    <t>Usluge telefona, pošte i prijevoza KNJIŽNICA</t>
  </si>
  <si>
    <t>Usluge tekućeg i investicijskog održavanja KNJIŽNICA</t>
  </si>
  <si>
    <t>Časopisi KNJIŽNICA</t>
  </si>
  <si>
    <t>Ostale usluge (tehn.preg.vozila…)</t>
  </si>
  <si>
    <t>Grsf.i tisk.usl.,uskl.uveziv.-KNJIGA NK SLOBODA</t>
  </si>
  <si>
    <t>Računovodstvo knjižnice</t>
  </si>
  <si>
    <t>Kulturne manifestacije knjižnice</t>
  </si>
  <si>
    <t>Financijski rashodi KNJIŽNICA</t>
  </si>
  <si>
    <t>Rekonstrukcija ceste St.kraj</t>
  </si>
  <si>
    <t>Cesta-ulica Dolnjak</t>
  </si>
  <si>
    <t>Cesta-PZ Brezine</t>
  </si>
  <si>
    <t>Cesta Podgaj-odvojak</t>
  </si>
  <si>
    <t>Dom Kosovac</t>
  </si>
  <si>
    <t>Oprema uredska</t>
  </si>
  <si>
    <t>Infrastruktura širokopojasnog pristupa</t>
  </si>
  <si>
    <t>Strategija razvoja općine</t>
  </si>
  <si>
    <t>Naknada za korištenje naftne luke.naftovoda…</t>
  </si>
  <si>
    <t>Bruto plaće MLADI ZA EU</t>
  </si>
  <si>
    <t>Doprinos za zdravstveno osig.i ozljede MLADI ZA EU</t>
  </si>
  <si>
    <t>Doprinosi za zapošljavanje MLADI ZA EU</t>
  </si>
  <si>
    <t>Usluge čišćenja,pranja i sl.</t>
  </si>
  <si>
    <t>Pomoći obiteljima i kućanstvima za prehranu (šk.kuhinja)</t>
  </si>
  <si>
    <t>Cesta Podgaj</t>
  </si>
  <si>
    <t>Cesta PZ Brezine</t>
  </si>
  <si>
    <t>Cesta Stari kraj</t>
  </si>
  <si>
    <t>Troškovi telefona,telefaksa,poštarina</t>
  </si>
  <si>
    <t>Strategija razvoja Općine</t>
  </si>
  <si>
    <t>Tekuče pomoći iz državnog proračuna KNJIŽNICA</t>
  </si>
  <si>
    <t>Kapitalne pomoći iz državnog proračuna KNJIŽNICA</t>
  </si>
  <si>
    <t>Kamate na depozite po viđenju KNJIŽNICA</t>
  </si>
  <si>
    <t>…..Potraživanja za više plaćene doprinose</t>
  </si>
  <si>
    <t>…..Potraživanja za zakup poljoprivrednog zemljišta</t>
  </si>
  <si>
    <t>Ostale donacije fizičkih osoba za knjigu NK Sloboda KNJIŽNICA</t>
  </si>
  <si>
    <t>Sitni inventar KNJIŽNICA</t>
  </si>
  <si>
    <r>
      <t xml:space="preserve">Kapitalne pomoći od županija </t>
    </r>
    <r>
      <rPr>
        <sz val="8"/>
        <rFont val="Arial"/>
        <family val="2"/>
      </rPr>
      <t>KNJIŽNICA</t>
    </r>
  </si>
  <si>
    <t>Sitni inventar</t>
  </si>
  <si>
    <t>…..Obveze za zaposlene i režijske troškove za mjesec prosinac</t>
  </si>
  <si>
    <t>ZA 2017. GODINU</t>
  </si>
  <si>
    <t>Donosi se Godišnji izvještaj o izvršenju proračuna općine Gornji Bogićevci za 2017.godinu</t>
  </si>
  <si>
    <t>U 2017.godini ostvareno je kako slijedi:</t>
  </si>
  <si>
    <t>GODIŠNJE IZVRŠENJE 2016.</t>
  </si>
  <si>
    <t>GODIŠNJI PLAN 2017</t>
  </si>
  <si>
    <t>GODIŠNJE  IZVRŠENJE 2017.</t>
  </si>
  <si>
    <t>INDEKS PREMA 2016.</t>
  </si>
  <si>
    <t>INDEKS PREMA GODIŠNJEM PLANU 2017.</t>
  </si>
  <si>
    <t>GODIŠNJI PLAN 2017.</t>
  </si>
  <si>
    <t xml:space="preserve">Potraživanja  općine G. Bogićevci na dan 31. prosinca 2017. g. ukupno iznose                                      </t>
  </si>
  <si>
    <t xml:space="preserve">           U  2017.godini Općina se nije zaduživala dugoročno, niti kratkoročno.</t>
  </si>
  <si>
    <t xml:space="preserve">          Ovaj godišnji izvještaj o izvršenju proračuna općine Gornji Bogićevci za 2017.g.biti će objavljen u "Službenom glasniku općine Gornji Bogićevci"</t>
  </si>
  <si>
    <t>Kapitalne pomoći od pror.kor.drž.pror.temeljem prijenosa sred. EU</t>
  </si>
  <si>
    <t>Tekuće pomoći od HZZ-a -javni radovi</t>
  </si>
  <si>
    <t>Tekuće pomoći od HZZ-a -vježbenici</t>
  </si>
  <si>
    <t>Kap. Pom.-strategija razvoja općine</t>
  </si>
  <si>
    <t>Kap. Pom.-IGRALIŠTE DUBOVAC</t>
  </si>
  <si>
    <t>Naknada za priključak</t>
  </si>
  <si>
    <t>Kompenzacijska sredstva</t>
  </si>
  <si>
    <t>KUD Starča</t>
  </si>
  <si>
    <t>Vatrogasni dom</t>
  </si>
  <si>
    <t>Knjižnični računalni softver</t>
  </si>
  <si>
    <t>Evidencija nerazvrstanih cesta</t>
  </si>
  <si>
    <t>Naknade troš. Osobama izvan radnog odnosa-vježbenik bez zasnivanja radnog odnosa</t>
  </si>
  <si>
    <t>Naknade troš. osobama izvan radnog odnosa</t>
  </si>
  <si>
    <t>Prihod od prodaje državnih biljega</t>
  </si>
  <si>
    <t>Kap. Pom.-SRC BREZINE</t>
  </si>
  <si>
    <t>Ostali rashodi-Sporazum s općinom Dragalić</t>
  </si>
  <si>
    <t>Pravoslavna crkva</t>
  </si>
  <si>
    <t>Kap.pomoći iz drž.pror.temeljem prijenosa EU sr</t>
  </si>
  <si>
    <t>61639X</t>
  </si>
  <si>
    <t>Ostali prihodi od poreza-Kompenzacijska sredstva</t>
  </si>
  <si>
    <t>Ostale nespomenute usluge</t>
  </si>
  <si>
    <t>Aktivnost: Udruge građana iz područja kulture</t>
  </si>
  <si>
    <t>Aktivnost: Javni radovi - očuvanje kulturne baštine</t>
  </si>
  <si>
    <t>Plaća</t>
  </si>
  <si>
    <t>Bruto plaća</t>
  </si>
  <si>
    <t>Doprinos na plaće</t>
  </si>
  <si>
    <t>Negativne tečajne razlike</t>
  </si>
  <si>
    <t>Vatrogasni dom-dokumentacija</t>
  </si>
  <si>
    <t>Aktivnost: Održavanje i uređ. javnih ostalih obj.-Groblja i Mrtvačnica, vodocrp.</t>
  </si>
  <si>
    <t>Materijal za održavanje groblja</t>
  </si>
  <si>
    <t>Usluge tekućeg održavanja ostalih objekata kom.inf (groblja)</t>
  </si>
  <si>
    <t>Potrošnja el.en.za rad pumpi vodocrpilište</t>
  </si>
  <si>
    <t xml:space="preserve">Aktivnost: Održavanje nerazvrstanih cesta </t>
  </si>
  <si>
    <t>Nogostup kroz naselje Smrtić</t>
  </si>
  <si>
    <t>Evidencija nerazvrstanih cesta - dokumentacija</t>
  </si>
  <si>
    <t>Sporazum s općinom Dragalić</t>
  </si>
  <si>
    <t>Oprema-hladnjače</t>
  </si>
  <si>
    <t xml:space="preserve">       Sredstva tekuće proračunske pričuve planiranih u iznosu od 5.000,00 kn u 2017.g. nisu korištena .</t>
  </si>
  <si>
    <t>JAVNI RADOVI-KULTURNA BAŠTINA</t>
  </si>
  <si>
    <t>12/16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</si>
  <si>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</si>
  <si>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</si>
  <si>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</si>
  <si>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</si>
  <si>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</si>
  <si>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</si>
  <si>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</si>
  <si>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</si>
  <si>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</si>
  <si>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</si>
  <si>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</si>
  <si>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JAVNI RADOVI-REVITALIZACIJA</t>
  </si>
  <si>
    <t>4 KULTURNA BAŠTINA</t>
  </si>
  <si>
    <t>5 KOMUNALNI RAD.</t>
  </si>
  <si>
    <t>KAUFLAND</t>
  </si>
  <si>
    <t>ABACO</t>
  </si>
  <si>
    <t>PLODINE</t>
  </si>
  <si>
    <t>BRODIĆ PROMET</t>
  </si>
  <si>
    <t>OFFERTISIMA</t>
  </si>
  <si>
    <t>BOR EXPORT</t>
  </si>
  <si>
    <t>INA</t>
  </si>
  <si>
    <t xml:space="preserve">AMC OBRT </t>
  </si>
  <si>
    <t>MESNI BUTIK</t>
  </si>
  <si>
    <t>KORDELIJA</t>
  </si>
  <si>
    <t>S.POSAVINA</t>
  </si>
  <si>
    <t>AGROPRODUKT</t>
  </si>
  <si>
    <t>RADIO PSUNJ</t>
  </si>
  <si>
    <t>CAJTUNG</t>
  </si>
  <si>
    <t>Pomoći proračunskim korisnicima drugih proračuna</t>
  </si>
  <si>
    <t>Troškovi sudskih postupaka</t>
  </si>
  <si>
    <t>Intelektualne i osobne usluge KNJIŽNICA</t>
  </si>
  <si>
    <t>PROVJERIT</t>
  </si>
  <si>
    <t>Naknade za priključak</t>
  </si>
  <si>
    <t>Regres i božićnica, jubilarna nagrada</t>
  </si>
  <si>
    <t>Ostale komunalne usluge</t>
  </si>
  <si>
    <t>EL.ENERGIJA PUMPA krstanac</t>
  </si>
  <si>
    <t>Potrošnja vode u zgradama MO</t>
  </si>
  <si>
    <r>
      <rPr>
        <sz val="9"/>
        <color theme="1"/>
        <rFont val="Arial"/>
        <family val="2"/>
      </rPr>
      <t>Nepodmirene obveze općine Gornji Bogićevci na dan 31. prosinca 2017. g.  iznose 317.358,00 kn, od čega dospjelih u iznosu od 2.714,00 kn,</t>
    </r>
    <r>
      <rPr>
        <sz val="9"/>
        <rFont val="Arial"/>
        <family val="2"/>
      </rPr>
      <t xml:space="preserve">  </t>
    </r>
  </si>
  <si>
    <t>…..Obveze za nefinancijsku imovinu (dom Trnava, igralište  Dubovac)</t>
  </si>
  <si>
    <t>…..Potraživanja za pogrešne uplate</t>
  </si>
  <si>
    <t xml:space="preserve">              Temeljem članka110.Zakona o proračunu("Narodne novine"br.87/08) i članka 33. Statuta općine Gornji Bogićevci ("Službeni glasnik općine Gornji Bogićevci br. 02/09), vijeće općine Gornji Bogićevci  na  05. sjednici održanoj 16.svibnja 2018. g. donosi</t>
  </si>
  <si>
    <t>Klasa: 400-05/18-01-05</t>
  </si>
  <si>
    <t>Urbroj: 2178/18-03-18-01</t>
  </si>
  <si>
    <t>Gornji Bogićevci, 16. svibnja 2018.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</si>
</sst>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3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7">
    <xf numFmtId="0" fontId="0" fillId="0" borderId="0" xfId="0"/>
    <xf numFmtId="0" fontId="1" fillId="0" borderId="0" xfId="20">
      <alignment/>
      <protection/>
    </xf>
    <xf numFmtId="0" fontId="5" fillId="0" borderId="0" xfId="20" applyFont="1">
      <alignment/>
      <protection/>
    </xf>
    <xf numFmtId="0" fontId="8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11" fillId="0" borderId="0" xfId="20" applyFont="1">
      <alignment/>
      <protection/>
    </xf>
    <xf numFmtId="0" fontId="9" fillId="0" borderId="1" xfId="20" applyFont="1" applyBorder="1" applyAlignment="1">
      <alignment horizontal="left" vertical="justify"/>
      <protection/>
    </xf>
    <xf numFmtId="4" fontId="9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vertical="top"/>
      <protection/>
    </xf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8" fillId="0" borderId="1" xfId="20" applyFont="1" applyBorder="1">
      <alignment/>
      <protection/>
    </xf>
    <xf numFmtId="4" fontId="8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justify"/>
      <protection/>
    </xf>
    <xf numFmtId="0" fontId="8" fillId="0" borderId="1" xfId="20" applyFont="1" applyBorder="1" applyAlignment="1">
      <alignment wrapText="1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left"/>
      <protection/>
    </xf>
    <xf numFmtId="4" fontId="1" fillId="0" borderId="1" xfId="20" applyNumberFormat="1" applyBorder="1">
      <alignment/>
      <protection/>
    </xf>
    <xf numFmtId="0" fontId="1" fillId="0" borderId="1" xfId="20" applyBorder="1" applyAlignment="1">
      <alignment/>
      <protection/>
    </xf>
    <xf numFmtId="4" fontId="8" fillId="0" borderId="1" xfId="20" applyNumberFormat="1" applyFont="1" applyBorder="1">
      <alignment/>
      <protection/>
    </xf>
    <xf numFmtId="0" fontId="1" fillId="0" borderId="0" xfId="20" applyBorder="1" applyAlignment="1">
      <alignment horizontal="left"/>
      <protection/>
    </xf>
    <xf numFmtId="4" fontId="1" fillId="0" borderId="0" xfId="20" applyNumberForma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1" fillId="2" borderId="3" xfId="20" applyFill="1" applyBorder="1">
      <alignment/>
      <protection/>
    </xf>
    <xf numFmtId="0" fontId="1" fillId="3" borderId="3" xfId="20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4" xfId="20" applyFont="1" applyFill="1" applyBorder="1" applyAlignment="1">
      <alignment horizontal="left" vertical="top"/>
      <protection/>
    </xf>
    <xf numFmtId="4" fontId="6" fillId="5" borderId="4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wrapText="1"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1" xfId="20" applyFont="1" applyFill="1" applyBorder="1" applyAlignment="1">
      <alignment horizontal="left" vertical="top"/>
      <protection/>
    </xf>
    <xf numFmtId="4" fontId="6" fillId="5" borderId="1" xfId="20" applyNumberFormat="1" applyFont="1" applyFill="1" applyBorder="1">
      <alignment/>
      <protection/>
    </xf>
    <xf numFmtId="0" fontId="1" fillId="2" borderId="5" xfId="20" applyFill="1" applyBorder="1">
      <alignment/>
      <protection/>
    </xf>
    <xf numFmtId="0" fontId="1" fillId="3" borderId="6" xfId="20" applyFill="1" applyBorder="1">
      <alignment/>
      <protection/>
    </xf>
    <xf numFmtId="0" fontId="12" fillId="5" borderId="1" xfId="20" applyFont="1" applyFill="1" applyBorder="1" applyAlignment="1">
      <alignment horizontal="left"/>
      <protection/>
    </xf>
    <xf numFmtId="0" fontId="12" fillId="5" borderId="1" xfId="20" applyFont="1" applyFill="1" applyBorder="1">
      <alignment/>
      <protection/>
    </xf>
    <xf numFmtId="4" fontId="12" fillId="5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10" fillId="4" borderId="1" xfId="20" applyFont="1" applyFill="1" applyBorder="1" applyAlignment="1">
      <alignment horizontal="left"/>
      <protection/>
    </xf>
    <xf numFmtId="0" fontId="10" fillId="4" borderId="1" xfId="20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0" fontId="8" fillId="6" borderId="1" xfId="20" applyFont="1" applyFill="1" applyBorder="1" applyAlignment="1">
      <alignment horizontal="left" vertical="top"/>
      <protection/>
    </xf>
    <xf numFmtId="4" fontId="8" fillId="6" borderId="1" xfId="20" applyNumberFormat="1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5" fillId="6" borderId="2" xfId="20" applyFont="1" applyFill="1" applyBorder="1" applyAlignment="1">
      <alignment vertical="center" wrapText="1" shrinkToFi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/>
      <protection/>
    </xf>
    <xf numFmtId="0" fontId="1" fillId="0" borderId="0" xfId="20" applyFont="1" applyBorder="1" applyAlignment="1">
      <alignment/>
      <protection/>
    </xf>
    <xf numFmtId="0" fontId="6" fillId="5" borderId="1" xfId="20" applyFont="1" applyFill="1" applyBorder="1" applyAlignment="1">
      <alignment horizontal="left" vertical="center"/>
      <protection/>
    </xf>
    <xf numFmtId="4" fontId="6" fillId="5" borderId="1" xfId="20" applyNumberFormat="1" applyFont="1" applyFill="1" applyBorder="1" applyAlignment="1">
      <alignment vertical="center"/>
      <protection/>
    </xf>
    <xf numFmtId="0" fontId="15" fillId="2" borderId="6" xfId="20" applyFont="1" applyFill="1" applyBorder="1">
      <alignment/>
      <protection/>
    </xf>
    <xf numFmtId="0" fontId="16" fillId="3" borderId="6" xfId="20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10" fillId="7" borderId="1" xfId="20" applyFont="1" applyFill="1" applyBorder="1" applyAlignment="1">
      <alignment horizontal="left"/>
      <protection/>
    </xf>
    <xf numFmtId="0" fontId="10" fillId="7" borderId="1" xfId="20" applyFont="1" applyFill="1" applyBorder="1">
      <alignment/>
      <protection/>
    </xf>
    <xf numFmtId="4" fontId="10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top"/>
      <protection/>
    </xf>
    <xf numFmtId="0" fontId="6" fillId="7" borderId="1" xfId="20" applyFont="1" applyFill="1" applyBorder="1" applyAlignment="1">
      <alignment wrapText="1"/>
      <protection/>
    </xf>
    <xf numFmtId="4" fontId="6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center"/>
      <protection/>
    </xf>
    <xf numFmtId="4" fontId="6" fillId="7" borderId="1" xfId="20" applyNumberFormat="1" applyFont="1" applyFill="1" applyBorder="1" applyAlignment="1">
      <alignment vertical="center"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5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vertical="center"/>
      <protection/>
    </xf>
    <xf numFmtId="4" fontId="7" fillId="4" borderId="1" xfId="20" applyNumberFormat="1" applyFont="1" applyFill="1" applyBorder="1" applyAlignment="1">
      <alignment vertical="center"/>
      <protection/>
    </xf>
    <xf numFmtId="1" fontId="8" fillId="0" borderId="1" xfId="20" applyNumberFormat="1" applyFont="1" applyBorder="1" applyAlignment="1">
      <alignment horizontal="left" vertical="top"/>
      <protection/>
    </xf>
    <xf numFmtId="4" fontId="8" fillId="0" borderId="1" xfId="20" applyNumberFormat="1" applyFont="1" applyBorder="1" applyAlignment="1">
      <alignment wrapText="1"/>
      <protection/>
    </xf>
    <xf numFmtId="4" fontId="8" fillId="0" borderId="1" xfId="20" applyNumberFormat="1" applyFont="1" applyBorder="1" applyAlignment="1">
      <alignment wrapText="1"/>
      <protection/>
    </xf>
    <xf numFmtId="4" fontId="1" fillId="0" borderId="0" xfId="20" applyNumberFormat="1">
      <alignment/>
      <protection/>
    </xf>
    <xf numFmtId="4" fontId="9" fillId="0" borderId="1" xfId="20" applyNumberFormat="1" applyFont="1" applyBorder="1" applyAlignment="1">
      <alignment/>
      <protection/>
    </xf>
    <xf numFmtId="4" fontId="5" fillId="6" borderId="1" xfId="20" applyNumberFormat="1" applyFont="1" applyFill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0" fontId="10" fillId="0" borderId="8" xfId="20" applyFont="1" applyBorder="1" applyAlignment="1">
      <alignment/>
      <protection/>
    </xf>
    <xf numFmtId="4" fontId="10" fillId="0" borderId="1" xfId="20" applyNumberFormat="1" applyFont="1" applyBorder="1" applyAlignment="1">
      <alignment/>
      <protection/>
    </xf>
    <xf numFmtId="4" fontId="10" fillId="0" borderId="8" xfId="20" applyNumberFormat="1" applyFont="1" applyBorder="1" applyAlignment="1">
      <alignment/>
      <protection/>
    </xf>
    <xf numFmtId="4" fontId="10" fillId="0" borderId="4" xfId="20" applyNumberFormat="1" applyFont="1" applyBorder="1" applyAlignment="1">
      <alignment/>
      <protection/>
    </xf>
    <xf numFmtId="4" fontId="10" fillId="0" borderId="0" xfId="20" applyNumberFormat="1" applyFont="1" applyBorder="1" applyAlignme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5" fillId="6" borderId="4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17" fillId="0" borderId="0" xfId="20" applyFont="1" applyBorder="1">
      <alignment/>
      <protection/>
    </xf>
    <xf numFmtId="0" fontId="2" fillId="2" borderId="5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3" fillId="3" borderId="10" xfId="20" applyFont="1" applyFill="1" applyBorder="1">
      <alignment/>
      <protection/>
    </xf>
    <xf numFmtId="4" fontId="3" fillId="3" borderId="11" xfId="20" applyNumberFormat="1" applyFont="1" applyFill="1" applyBorder="1">
      <alignment/>
      <protection/>
    </xf>
    <xf numFmtId="4" fontId="4" fillId="3" borderId="11" xfId="20" applyNumberFormat="1" applyFont="1" applyFill="1" applyBorder="1">
      <alignment/>
      <protection/>
    </xf>
    <xf numFmtId="4" fontId="1" fillId="8" borderId="11" xfId="20" applyNumberFormat="1" applyFill="1" applyBorder="1">
      <alignment/>
      <protection/>
    </xf>
    <xf numFmtId="0" fontId="5" fillId="6" borderId="12" xfId="20" applyFont="1" applyFill="1" applyBorder="1" applyAlignment="1">
      <alignment vertical="center" wrapText="1" shrinkToFit="1"/>
      <protection/>
    </xf>
    <xf numFmtId="0" fontId="5" fillId="6" borderId="12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4" fontId="1" fillId="0" borderId="1" xfId="20" applyNumberFormat="1" applyFont="1" applyBorder="1" applyAlignment="1">
      <alignment horizontal="center"/>
      <protection/>
    </xf>
    <xf numFmtId="1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0" fontId="10" fillId="5" borderId="1" xfId="20" applyFont="1" applyFill="1" applyBorder="1" applyAlignment="1">
      <alignment horizontal="center"/>
      <protection/>
    </xf>
    <xf numFmtId="1" fontId="10" fillId="5" borderId="1" xfId="20" applyNumberFormat="1" applyFont="1" applyFill="1" applyBorder="1" applyAlignment="1">
      <alignment horizontal="center"/>
      <protection/>
    </xf>
    <xf numFmtId="0" fontId="10" fillId="9" borderId="1" xfId="20" applyFont="1" applyFill="1" applyBorder="1" applyAlignment="1">
      <alignment horizontal="center"/>
      <protection/>
    </xf>
    <xf numFmtId="1" fontId="10" fillId="9" borderId="1" xfId="20" applyNumberFormat="1" applyFont="1" applyFill="1" applyBorder="1" applyAlignment="1">
      <alignment horizontal="center"/>
      <protection/>
    </xf>
    <xf numFmtId="4" fontId="1" fillId="9" borderId="1" xfId="20" applyNumberFormat="1" applyFill="1" applyBorder="1">
      <alignment/>
      <protection/>
    </xf>
    <xf numFmtId="4" fontId="1" fillId="5" borderId="1" xfId="20" applyNumberFormat="1" applyFill="1" applyBorder="1">
      <alignment/>
      <protection/>
    </xf>
    <xf numFmtId="0" fontId="5" fillId="6" borderId="7" xfId="20" applyFont="1" applyFill="1" applyBorder="1" applyAlignment="1">
      <alignment vertical="center" wrapText="1" shrinkToFit="1"/>
      <protection/>
    </xf>
    <xf numFmtId="0" fontId="5" fillId="6" borderId="7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/>
      <protection/>
    </xf>
    <xf numFmtId="0" fontId="8" fillId="6" borderId="1" xfId="20" applyFont="1" applyFill="1" applyBorder="1">
      <alignment/>
      <protection/>
    </xf>
    <xf numFmtId="0" fontId="1" fillId="10" borderId="0" xfId="20" applyFill="1" applyBorder="1" applyAlignment="1">
      <alignment/>
      <protection/>
    </xf>
    <xf numFmtId="4" fontId="10" fillId="10" borderId="0" xfId="20" applyNumberFormat="1" applyFont="1" applyFill="1" applyBorder="1" applyAlignment="1">
      <alignment/>
      <protection/>
    </xf>
    <xf numFmtId="1" fontId="10" fillId="10" borderId="0" xfId="20" applyNumberFormat="1" applyFont="1" applyFill="1" applyBorder="1" applyAlignment="1">
      <alignment/>
      <protection/>
    </xf>
    <xf numFmtId="0" fontId="10" fillId="10" borderId="0" xfId="20" applyFont="1" applyFill="1" applyBorder="1" applyAlignment="1">
      <alignment/>
      <protection/>
    </xf>
    <xf numFmtId="0" fontId="10" fillId="10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10" fillId="10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0" fontId="10" fillId="0" borderId="1" xfId="20" applyFont="1" applyBorder="1">
      <alignment/>
      <protection/>
    </xf>
    <xf numFmtId="1" fontId="10" fillId="0" borderId="1" xfId="20" applyNumberFormat="1" applyFont="1" applyBorder="1" applyAlignment="1">
      <alignment/>
      <protection/>
    </xf>
    <xf numFmtId="4" fontId="18" fillId="11" borderId="1" xfId="20" applyNumberFormat="1" applyFont="1" applyFill="1" applyBorder="1" applyAlignment="1">
      <alignment/>
      <protection/>
    </xf>
    <xf numFmtId="1" fontId="18" fillId="11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10" fillId="4" borderId="13" xfId="20" applyNumberFormat="1" applyFont="1" applyFill="1" applyBorder="1">
      <alignment/>
      <protection/>
    </xf>
    <xf numFmtId="4" fontId="18" fillId="12" borderId="14" xfId="20" applyNumberFormat="1" applyFont="1" applyFill="1" applyBorder="1">
      <alignment/>
      <protection/>
    </xf>
    <xf numFmtId="0" fontId="18" fillId="12" borderId="15" xfId="20" applyFont="1" applyFill="1" applyBorder="1">
      <alignment/>
      <protection/>
    </xf>
    <xf numFmtId="4" fontId="10" fillId="4" borderId="14" xfId="20" applyNumberFormat="1" applyFont="1" applyFill="1" applyBorder="1" applyAlignment="1">
      <alignment/>
      <protection/>
    </xf>
    <xf numFmtId="1" fontId="10" fillId="4" borderId="15" xfId="20" applyNumberFormat="1" applyFont="1" applyFill="1" applyBorder="1" applyAlignment="1">
      <alignment/>
      <protection/>
    </xf>
    <xf numFmtId="4" fontId="18" fillId="13" borderId="14" xfId="20" applyNumberFormat="1" applyFont="1" applyFill="1" applyBorder="1" applyAlignment="1">
      <alignment/>
      <protection/>
    </xf>
    <xf numFmtId="1" fontId="18" fillId="13" borderId="15" xfId="20" applyNumberFormat="1" applyFont="1" applyFill="1" applyBorder="1" applyAlignment="1">
      <alignment/>
      <protection/>
    </xf>
    <xf numFmtId="4" fontId="18" fillId="12" borderId="13" xfId="20" applyNumberFormat="1" applyFont="1" applyFill="1" applyBorder="1" applyAlignment="1">
      <alignment/>
      <protection/>
    </xf>
    <xf numFmtId="1" fontId="18" fillId="12" borderId="16" xfId="20" applyNumberFormat="1" applyFont="1" applyFill="1" applyBorder="1" applyAlignment="1">
      <alignment/>
      <protection/>
    </xf>
    <xf numFmtId="1" fontId="10" fillId="4" borderId="14" xfId="20" applyNumberFormat="1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1" fontId="18" fillId="13" borderId="14" xfId="20" applyNumberFormat="1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8" fillId="12" borderId="13" xfId="20" applyNumberFormat="1" applyFont="1" applyFill="1" applyBorder="1" applyAlignment="1">
      <alignment/>
      <protection/>
    </xf>
    <xf numFmtId="0" fontId="18" fillId="12" borderId="16" xfId="20" applyFont="1" applyFill="1" applyBorder="1" applyAlignment="1">
      <alignment/>
      <protection/>
    </xf>
    <xf numFmtId="1" fontId="10" fillId="4" borderId="13" xfId="20" applyNumberFormat="1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0" fontId="18" fillId="13" borderId="14" xfId="20" applyFont="1" applyFill="1" applyBorder="1">
      <alignment/>
      <protection/>
    </xf>
    <xf numFmtId="0" fontId="18" fillId="13" borderId="15" xfId="20" applyFont="1" applyFill="1" applyBorder="1">
      <alignment/>
      <protection/>
    </xf>
    <xf numFmtId="0" fontId="18" fillId="12" borderId="13" xfId="20" applyFont="1" applyFill="1" applyBorder="1">
      <alignment/>
      <protection/>
    </xf>
    <xf numFmtId="0" fontId="18" fillId="12" borderId="16" xfId="20" applyFont="1" applyFill="1" applyBorder="1">
      <alignment/>
      <protection/>
    </xf>
    <xf numFmtId="0" fontId="1" fillId="12" borderId="16" xfId="20" applyFill="1" applyBorder="1" applyAlignment="1">
      <alignment/>
      <protection/>
    </xf>
    <xf numFmtId="0" fontId="1" fillId="4" borderId="15" xfId="20" applyFill="1" applyBorder="1" applyAlignment="1">
      <alignment/>
      <protection/>
    </xf>
    <xf numFmtId="0" fontId="1" fillId="13" borderId="15" xfId="20" applyFill="1" applyBorder="1" applyAlignment="1">
      <alignment/>
      <protection/>
    </xf>
    <xf numFmtId="4" fontId="18" fillId="12" borderId="14" xfId="20" applyNumberFormat="1" applyFont="1" applyFill="1" applyBorder="1" applyAlignment="1">
      <alignment/>
      <protection/>
    </xf>
    <xf numFmtId="0" fontId="1" fillId="12" borderId="15" xfId="20" applyFill="1" applyBorder="1" applyAlignment="1">
      <alignment/>
      <protection/>
    </xf>
    <xf numFmtId="4" fontId="18" fillId="11" borderId="17" xfId="20" applyNumberFormat="1" applyFont="1" applyFill="1" applyBorder="1" applyAlignment="1">
      <alignment/>
      <protection/>
    </xf>
    <xf numFmtId="0" fontId="1" fillId="11" borderId="18" xfId="20" applyFill="1" applyBorder="1" applyAlignment="1">
      <alignment/>
      <protection/>
    </xf>
    <xf numFmtId="4" fontId="19" fillId="11" borderId="1" xfId="20" applyNumberFormat="1" applyFont="1" applyFill="1" applyBorder="1">
      <alignment/>
      <protection/>
    </xf>
    <xf numFmtId="4" fontId="19" fillId="12" borderId="1" xfId="20" applyNumberFormat="1" applyFont="1" applyFill="1" applyBorder="1">
      <alignment/>
      <protection/>
    </xf>
    <xf numFmtId="4" fontId="19" fillId="13" borderId="1" xfId="20" applyNumberFormat="1" applyFont="1" applyFill="1" applyBorder="1">
      <alignment/>
      <protection/>
    </xf>
    <xf numFmtId="4" fontId="1" fillId="4" borderId="1" xfId="20" applyNumberFormat="1" applyFill="1" applyBorder="1">
      <alignment/>
      <protection/>
    </xf>
    <xf numFmtId="4" fontId="1" fillId="10" borderId="1" xfId="20" applyNumberFormat="1" applyFill="1" applyBorder="1">
      <alignment/>
      <protection/>
    </xf>
    <xf numFmtId="4" fontId="10" fillId="10" borderId="1" xfId="20" applyNumberFormat="1" applyFont="1" applyFill="1" applyBorder="1">
      <alignment/>
      <protection/>
    </xf>
    <xf numFmtId="4" fontId="18" fillId="12" borderId="1" xfId="20" applyNumberFormat="1" applyFont="1" applyFill="1" applyBorder="1">
      <alignment/>
      <protection/>
    </xf>
    <xf numFmtId="4" fontId="18" fillId="13" borderId="1" xfId="20" applyNumberFormat="1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4" fontId="10" fillId="10" borderId="1" xfId="20" applyNumberFormat="1" applyFont="1" applyFill="1" applyBorder="1" applyAlignment="1">
      <alignment/>
      <protection/>
    </xf>
    <xf numFmtId="4" fontId="10" fillId="4" borderId="1" xfId="20" applyNumberFormat="1" applyFont="1" applyFill="1" applyBorder="1" applyAlignment="1">
      <alignment/>
      <protection/>
    </xf>
    <xf numFmtId="4" fontId="18" fillId="12" borderId="1" xfId="20" applyNumberFormat="1" applyFont="1" applyFill="1" applyBorder="1" applyAlignment="1">
      <alignment/>
      <protection/>
    </xf>
    <xf numFmtId="4" fontId="18" fillId="13" borderId="1" xfId="20" applyNumberFormat="1" applyFont="1" applyFill="1" applyBorder="1" applyAlignment="1">
      <alignment/>
      <protection/>
    </xf>
    <xf numFmtId="4" fontId="18" fillId="11" borderId="1" xfId="20" applyNumberFormat="1" applyFont="1" applyFill="1" applyBorder="1">
      <alignment/>
      <protection/>
    </xf>
    <xf numFmtId="4" fontId="1" fillId="0" borderId="11" xfId="20" applyNumberFormat="1" applyBorder="1">
      <alignment/>
      <protection/>
    </xf>
    <xf numFmtId="1" fontId="10" fillId="6" borderId="0" xfId="20" applyNumberFormat="1" applyFont="1" applyFill="1" applyBorder="1" applyAlignment="1">
      <alignment/>
      <protection/>
    </xf>
    <xf numFmtId="4" fontId="10" fillId="6" borderId="1" xfId="20" applyNumberFormat="1" applyFont="1" applyFill="1" applyBorder="1">
      <alignment/>
      <protection/>
    </xf>
    <xf numFmtId="1" fontId="10" fillId="10" borderId="13" xfId="20" applyNumberFormat="1" applyFont="1" applyFill="1" applyBorder="1" applyAlignment="1">
      <alignment/>
      <protection/>
    </xf>
    <xf numFmtId="0" fontId="10" fillId="10" borderId="16" xfId="20" applyFont="1" applyFill="1" applyBorder="1" applyAlignment="1">
      <alignment/>
      <protection/>
    </xf>
    <xf numFmtId="4" fontId="10" fillId="0" borderId="1" xfId="20" applyNumberFormat="1" applyFont="1" applyBorder="1">
      <alignment/>
      <protection/>
    </xf>
    <xf numFmtId="4" fontId="10" fillId="6" borderId="1" xfId="20" applyNumberFormat="1" applyFont="1" applyFill="1" applyBorder="1" applyAlignment="1">
      <alignment/>
      <protection/>
    </xf>
    <xf numFmtId="1" fontId="10" fillId="6" borderId="1" xfId="20" applyNumberFormat="1" applyFont="1" applyFill="1" applyBorder="1" applyAlignment="1">
      <alignment/>
      <protection/>
    </xf>
    <xf numFmtId="0" fontId="7" fillId="6" borderId="1" xfId="20" applyFont="1" applyFill="1" applyBorder="1" applyAlignment="1">
      <alignment horizontal="right" vertical="top"/>
      <protection/>
    </xf>
    <xf numFmtId="0" fontId="7" fillId="6" borderId="1" xfId="20" applyFont="1" applyFill="1" applyBorder="1">
      <alignment/>
      <protection/>
    </xf>
    <xf numFmtId="1" fontId="10" fillId="0" borderId="1" xfId="20" applyNumberFormat="1" applyFont="1" applyBorder="1">
      <alignment/>
      <protection/>
    </xf>
    <xf numFmtId="1" fontId="1" fillId="0" borderId="0" xfId="20" applyNumberFormat="1" applyFont="1" applyBorder="1" applyAlignment="1">
      <alignment/>
      <protection/>
    </xf>
    <xf numFmtId="1" fontId="10" fillId="10" borderId="1" xfId="20" applyNumberFormat="1" applyFont="1" applyFill="1" applyBorder="1" applyAlignment="1">
      <alignment/>
      <protection/>
    </xf>
    <xf numFmtId="1" fontId="1" fillId="6" borderId="1" xfId="20" applyNumberFormat="1" applyFont="1" applyFill="1" applyBorder="1" applyAlignment="1">
      <alignment/>
      <protection/>
    </xf>
    <xf numFmtId="4" fontId="1" fillId="6" borderId="1" xfId="20" applyNumberFormat="1" applyFont="1" applyFill="1" applyBorder="1">
      <alignment/>
      <protection/>
    </xf>
    <xf numFmtId="4" fontId="9" fillId="6" borderId="1" xfId="20" applyNumberFormat="1" applyFont="1" applyFill="1" applyBorder="1" applyAlignment="1">
      <alignment/>
      <protection/>
    </xf>
    <xf numFmtId="0" fontId="9" fillId="6" borderId="1" xfId="20" applyFont="1" applyFill="1" applyBorder="1" applyAlignment="1">
      <alignment horizontal="right" vertical="justify"/>
      <protection/>
    </xf>
    <xf numFmtId="0" fontId="5" fillId="6" borderId="1" xfId="20" applyFont="1" applyFill="1" applyBorder="1" applyAlignment="1">
      <alignment horizontal="right" vertical="top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wrapText="1"/>
      <protection/>
    </xf>
    <xf numFmtId="1" fontId="1" fillId="0" borderId="1" xfId="20" applyNumberFormat="1" applyFont="1" applyBorder="1">
      <alignment/>
      <protection/>
    </xf>
    <xf numFmtId="0" fontId="8" fillId="14" borderId="1" xfId="20" applyFont="1" applyFill="1" applyBorder="1" applyAlignment="1">
      <alignment horizontal="left" vertical="justify"/>
      <protection/>
    </xf>
    <xf numFmtId="4" fontId="8" fillId="14" borderId="1" xfId="20" applyNumberFormat="1" applyFont="1" applyFill="1" applyBorder="1">
      <alignment/>
      <protection/>
    </xf>
    <xf numFmtId="1" fontId="10" fillId="4" borderId="1" xfId="20" applyNumberFormat="1" applyFont="1" applyFill="1" applyBorder="1" applyAlignment="1">
      <alignment/>
      <protection/>
    </xf>
    <xf numFmtId="4" fontId="1" fillId="15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4" fontId="1" fillId="14" borderId="1" xfId="20" applyNumberFormat="1" applyFill="1" applyBorder="1">
      <alignment/>
      <protection/>
    </xf>
    <xf numFmtId="0" fontId="7" fillId="5" borderId="4" xfId="20" applyFont="1" applyFill="1" applyBorder="1">
      <alignment/>
      <protection/>
    </xf>
    <xf numFmtId="0" fontId="7" fillId="7" borderId="1" xfId="20" applyFont="1" applyFill="1" applyBorder="1">
      <alignment/>
      <protection/>
    </xf>
    <xf numFmtId="0" fontId="7" fillId="7" borderId="1" xfId="20" applyFont="1" applyFill="1" applyBorder="1" applyAlignment="1">
      <alignment vertical="center" wrapText="1"/>
      <protection/>
    </xf>
    <xf numFmtId="0" fontId="8" fillId="6" borderId="1" xfId="20" applyFont="1" applyFill="1" applyBorder="1">
      <alignment/>
      <protection/>
    </xf>
    <xf numFmtId="0" fontId="7" fillId="5" borderId="1" xfId="20" applyFont="1" applyFill="1" applyBorder="1" applyAlignment="1">
      <alignment vertical="center" wrapText="1"/>
      <protection/>
    </xf>
    <xf numFmtId="0" fontId="7" fillId="5" borderId="1" xfId="20" applyFont="1" applyFill="1" applyBorder="1">
      <alignment/>
      <protection/>
    </xf>
    <xf numFmtId="0" fontId="7" fillId="4" borderId="1" xfId="20" applyFont="1" applyFill="1" applyBorder="1" applyAlignment="1">
      <alignment/>
      <protection/>
    </xf>
    <xf numFmtId="0" fontId="8" fillId="0" borderId="1" xfId="20" applyFont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3" fillId="5" borderId="1" xfId="20" applyFont="1" applyFill="1" applyBorder="1">
      <alignment/>
      <protection/>
    </xf>
    <xf numFmtId="0" fontId="13" fillId="9" borderId="1" xfId="20" applyFont="1" applyFill="1" applyBorder="1">
      <alignment/>
      <protection/>
    </xf>
    <xf numFmtId="0" fontId="11" fillId="0" borderId="1" xfId="20" applyFont="1" applyBorder="1">
      <alignment/>
      <protection/>
    </xf>
    <xf numFmtId="0" fontId="13" fillId="0" borderId="1" xfId="20" applyFont="1" applyBorder="1" applyAlignment="1">
      <alignment/>
      <protection/>
    </xf>
    <xf numFmtId="0" fontId="11" fillId="0" borderId="1" xfId="20" applyFont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13" fillId="10" borderId="1" xfId="20" applyFont="1" applyFill="1" applyBorder="1" applyAlignment="1">
      <alignment/>
      <protection/>
    </xf>
    <xf numFmtId="0" fontId="13" fillId="6" borderId="1" xfId="20" applyFont="1" applyFill="1" applyBorder="1" applyAlignment="1">
      <alignment/>
      <protection/>
    </xf>
    <xf numFmtId="0" fontId="13" fillId="0" borderId="16" xfId="20" applyFont="1" applyBorder="1" applyAlignment="1">
      <alignment/>
      <protection/>
    </xf>
    <xf numFmtId="0" fontId="11" fillId="0" borderId="16" xfId="20" applyFont="1" applyBorder="1" applyAlignment="1">
      <alignment/>
      <protection/>
    </xf>
    <xf numFmtId="1" fontId="13" fillId="0" borderId="1" xfId="20" applyNumberFormat="1" applyFont="1" applyBorder="1" applyAlignment="1">
      <alignment/>
      <protection/>
    </xf>
    <xf numFmtId="1" fontId="11" fillId="0" borderId="1" xfId="20" applyNumberFormat="1" applyFont="1" applyBorder="1" applyAlignment="1">
      <alignment/>
      <protection/>
    </xf>
    <xf numFmtId="1" fontId="13" fillId="10" borderId="0" xfId="20" applyNumberFormat="1" applyFont="1" applyFill="1" applyBorder="1" applyAlignment="1">
      <alignment/>
      <protection/>
    </xf>
    <xf numFmtId="1" fontId="13" fillId="4" borderId="16" xfId="20" applyNumberFormat="1" applyFont="1" applyFill="1" applyBorder="1" applyAlignment="1">
      <alignment/>
      <protection/>
    </xf>
    <xf numFmtId="0" fontId="13" fillId="10" borderId="0" xfId="20" applyFont="1" applyFill="1" applyBorder="1" applyAlignment="1">
      <alignment/>
      <protection/>
    </xf>
    <xf numFmtId="0" fontId="13" fillId="4" borderId="16" xfId="20" applyFont="1" applyFill="1" applyBorder="1" applyAlignment="1">
      <alignment/>
      <protection/>
    </xf>
    <xf numFmtId="0" fontId="13" fillId="0" borderId="1" xfId="20" applyFont="1" applyFill="1" applyBorder="1" applyAlignment="1">
      <alignment/>
      <protection/>
    </xf>
    <xf numFmtId="0" fontId="13" fillId="10" borderId="16" xfId="20" applyFont="1" applyFill="1" applyBorder="1" applyAlignment="1">
      <alignment/>
      <protection/>
    </xf>
    <xf numFmtId="1" fontId="13" fillId="4" borderId="1" xfId="20" applyNumberFormat="1" applyFont="1" applyFill="1" applyBorder="1" applyAlignment="1">
      <alignment/>
      <protection/>
    </xf>
    <xf numFmtId="1" fontId="20" fillId="12" borderId="16" xfId="20" applyNumberFormat="1" applyFont="1" applyFill="1" applyBorder="1" applyAlignment="1">
      <alignment/>
      <protection/>
    </xf>
    <xf numFmtId="1" fontId="20" fillId="13" borderId="15" xfId="20" applyNumberFormat="1" applyFont="1" applyFill="1" applyBorder="1" applyAlignment="1">
      <alignment/>
      <protection/>
    </xf>
    <xf numFmtId="1" fontId="13" fillId="4" borderId="15" xfId="20" applyNumberFormat="1" applyFont="1" applyFill="1" applyBorder="1" applyAlignment="1">
      <alignment/>
      <protection/>
    </xf>
    <xf numFmtId="1" fontId="13" fillId="0" borderId="13" xfId="20" applyNumberFormat="1" applyFont="1" applyBorder="1" applyAlignment="1">
      <alignment/>
      <protection/>
    </xf>
    <xf numFmtId="1" fontId="11" fillId="0" borderId="13" xfId="20" applyNumberFormat="1" applyFont="1" applyBorder="1" applyAlignment="1">
      <alignment/>
      <protection/>
    </xf>
    <xf numFmtId="1" fontId="13" fillId="4" borderId="13" xfId="20" applyNumberFormat="1" applyFont="1" applyFill="1" applyBorder="1" applyAlignment="1">
      <alignment/>
      <protection/>
    </xf>
    <xf numFmtId="1" fontId="20" fillId="13" borderId="13" xfId="20" applyNumberFormat="1" applyFont="1" applyFill="1" applyBorder="1" applyAlignment="1">
      <alignment/>
      <protection/>
    </xf>
    <xf numFmtId="0" fontId="20" fillId="13" borderId="16" xfId="20" applyFont="1" applyFill="1" applyBorder="1" applyAlignment="1">
      <alignment/>
      <protection/>
    </xf>
    <xf numFmtId="1" fontId="13" fillId="4" borderId="14" xfId="20" applyNumberFormat="1" applyFont="1" applyFill="1" applyBorder="1" applyAlignment="1">
      <alignment/>
      <protection/>
    </xf>
    <xf numFmtId="0" fontId="13" fillId="4" borderId="15" xfId="20" applyFont="1" applyFill="1" applyBorder="1" applyAlignment="1">
      <alignment/>
      <protection/>
    </xf>
    <xf numFmtId="1" fontId="20" fillId="12" borderId="13" xfId="20" applyNumberFormat="1" applyFont="1" applyFill="1" applyBorder="1" applyAlignment="1">
      <alignment/>
      <protection/>
    </xf>
    <xf numFmtId="0" fontId="20" fillId="12" borderId="16" xfId="20" applyFont="1" applyFill="1" applyBorder="1" applyAlignment="1">
      <alignment/>
      <protection/>
    </xf>
    <xf numFmtId="1" fontId="20" fillId="13" borderId="14" xfId="20" applyNumberFormat="1" applyFont="1" applyFill="1" applyBorder="1" applyAlignment="1">
      <alignment/>
      <protection/>
    </xf>
    <xf numFmtId="0" fontId="20" fillId="13" borderId="15" xfId="20" applyFont="1" applyFill="1" applyBorder="1" applyAlignment="1">
      <alignment/>
      <protection/>
    </xf>
    <xf numFmtId="1" fontId="13" fillId="14" borderId="1" xfId="20" applyNumberFormat="1" applyFont="1" applyFill="1" applyBorder="1" applyAlignment="1">
      <alignment/>
      <protection/>
    </xf>
    <xf numFmtId="0" fontId="13" fillId="14" borderId="1" xfId="20" applyFont="1" applyFill="1" applyBorder="1" applyAlignment="1">
      <alignment/>
      <protection/>
    </xf>
    <xf numFmtId="1" fontId="11" fillId="14" borderId="1" xfId="20" applyNumberFormat="1" applyFont="1" applyFill="1" applyBorder="1" applyAlignment="1">
      <alignment/>
      <protection/>
    </xf>
    <xf numFmtId="0" fontId="13" fillId="0" borderId="1" xfId="20" applyFont="1" applyBorder="1">
      <alignment/>
      <protection/>
    </xf>
    <xf numFmtId="0" fontId="13" fillId="10" borderId="0" xfId="20" applyFont="1" applyFill="1">
      <alignment/>
      <protection/>
    </xf>
    <xf numFmtId="0" fontId="13" fillId="4" borderId="16" xfId="20" applyFont="1" applyFill="1" applyBorder="1">
      <alignment/>
      <protection/>
    </xf>
    <xf numFmtId="1" fontId="11" fillId="0" borderId="0" xfId="20" applyNumberFormat="1" applyFont="1">
      <alignment/>
      <protection/>
    </xf>
    <xf numFmtId="1" fontId="11" fillId="0" borderId="14" xfId="20" applyNumberFormat="1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22" fillId="0" borderId="0" xfId="20" applyFont="1">
      <alignment/>
      <protection/>
    </xf>
    <xf numFmtId="0" fontId="8" fillId="6" borderId="1" xfId="20" applyFont="1" applyFill="1" applyBorder="1" applyAlignment="1">
      <alignment wrapText="1"/>
      <protection/>
    </xf>
    <xf numFmtId="0" fontId="9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wrapText="1"/>
      <protection/>
    </xf>
    <xf numFmtId="4" fontId="9" fillId="14" borderId="1" xfId="20" applyNumberFormat="1" applyFont="1" applyFill="1" applyBorder="1">
      <alignment/>
      <protection/>
    </xf>
    <xf numFmtId="1" fontId="13" fillId="10" borderId="1" xfId="20" applyNumberFormat="1" applyFont="1" applyFill="1" applyBorder="1" applyAlignment="1">
      <alignment/>
      <protection/>
    </xf>
    <xf numFmtId="1" fontId="1" fillId="14" borderId="1" xfId="20" applyNumberFormat="1" applyFont="1" applyFill="1" applyBorder="1" applyAlignment="1">
      <alignment/>
      <protection/>
    </xf>
    <xf numFmtId="0" fontId="11" fillId="14" borderId="1" xfId="20" applyFont="1" applyFill="1" applyBorder="1" applyAlignment="1">
      <alignment/>
      <protection/>
    </xf>
    <xf numFmtId="1" fontId="1" fillId="14" borderId="1" xfId="20" applyNumberFormat="1" applyFill="1" applyBorder="1" applyAlignment="1">
      <alignment/>
      <protection/>
    </xf>
    <xf numFmtId="0" fontId="11" fillId="14" borderId="16" xfId="20" applyFont="1" applyFill="1" applyBorder="1" applyAlignment="1">
      <alignment/>
      <protection/>
    </xf>
    <xf numFmtId="0" fontId="8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4" fontId="9" fillId="14" borderId="1" xfId="20" applyNumberFormat="1" applyFont="1" applyFill="1" applyBorder="1" applyAlignment="1">
      <alignment/>
      <protection/>
    </xf>
    <xf numFmtId="4" fontId="1" fillId="14" borderId="1" xfId="20" applyNumberFormat="1" applyFont="1" applyFill="1" applyBorder="1">
      <alignment/>
      <protection/>
    </xf>
    <xf numFmtId="0" fontId="1" fillId="14" borderId="1" xfId="20" applyFill="1" applyBorder="1">
      <alignment/>
      <protection/>
    </xf>
    <xf numFmtId="1" fontId="1" fillId="14" borderId="1" xfId="20" applyNumberFormat="1" applyFill="1" applyBorder="1">
      <alignment/>
      <protection/>
    </xf>
    <xf numFmtId="1" fontId="10" fillId="14" borderId="19" xfId="20" applyNumberFormat="1" applyFont="1" applyFill="1" applyBorder="1">
      <alignment/>
      <protection/>
    </xf>
    <xf numFmtId="1" fontId="1" fillId="14" borderId="1" xfId="20" applyNumberFormat="1" applyFont="1" applyFill="1" applyBorder="1" applyAlignment="1">
      <alignment horizontal="right"/>
      <protection/>
    </xf>
    <xf numFmtId="2" fontId="1" fillId="14" borderId="1" xfId="20" applyNumberFormat="1" applyFill="1" applyBorder="1">
      <alignment/>
      <protection/>
    </xf>
    <xf numFmtId="0" fontId="13" fillId="14" borderId="16" xfId="20" applyFont="1" applyFill="1" applyBorder="1" applyAlignment="1">
      <alignment/>
      <protection/>
    </xf>
    <xf numFmtId="0" fontId="1" fillId="14" borderId="1" xfId="20" applyFill="1" applyBorder="1" applyAlignment="1">
      <alignment/>
      <protection/>
    </xf>
    <xf numFmtId="1" fontId="11" fillId="14" borderId="0" xfId="20" applyNumberFormat="1" applyFont="1" applyFill="1" applyBorder="1" applyAlignment="1">
      <alignment/>
      <protection/>
    </xf>
    <xf numFmtId="0" fontId="7" fillId="14" borderId="1" xfId="20" applyFont="1" applyFill="1" applyBorder="1">
      <alignment/>
      <protection/>
    </xf>
    <xf numFmtId="0" fontId="8" fillId="14" borderId="1" xfId="20" applyFont="1" applyFill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1" fillId="14" borderId="1" xfId="20" applyFont="1" applyFill="1" applyBorder="1">
      <alignment/>
      <protection/>
    </xf>
    <xf numFmtId="0" fontId="13" fillId="14" borderId="1" xfId="20" applyFont="1" applyFill="1" applyBorder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0" fontId="6" fillId="5" borderId="1" xfId="20" applyFont="1" applyFill="1" applyBorder="1" applyAlignment="1">
      <alignment vertical="center" wrapText="1"/>
      <protection/>
    </xf>
    <xf numFmtId="0" fontId="11" fillId="0" borderId="1" xfId="20" applyFont="1" applyBorder="1" applyAlignment="1">
      <alignment wrapText="1"/>
      <protection/>
    </xf>
    <xf numFmtId="0" fontId="0" fillId="0" borderId="0" xfId="0" applyBorder="1"/>
    <xf numFmtId="4" fontId="1" fillId="0" borderId="0" xfId="20" applyNumberFormat="1" applyFont="1" applyBorder="1" applyAlignment="1">
      <alignment/>
      <protection/>
    </xf>
    <xf numFmtId="0" fontId="7" fillId="16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7" fillId="16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0" fontId="8" fillId="17" borderId="1" xfId="20" applyFont="1" applyFill="1" applyBorder="1">
      <alignment/>
      <protection/>
    </xf>
    <xf numFmtId="4" fontId="8" fillId="17" borderId="1" xfId="20" applyNumberFormat="1" applyFont="1" applyFill="1" applyBorder="1">
      <alignment/>
      <protection/>
    </xf>
    <xf numFmtId="0" fontId="7" fillId="17" borderId="1" xfId="20" applyFont="1" applyFill="1" applyBorder="1" applyAlignment="1">
      <alignment horizontal="left" vertical="top"/>
      <protection/>
    </xf>
    <xf numFmtId="0" fontId="7" fillId="17" borderId="1" xfId="20" applyFont="1" applyFill="1" applyBorder="1">
      <alignment/>
      <protection/>
    </xf>
    <xf numFmtId="4" fontId="7" fillId="17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4" fontId="8" fillId="17" borderId="1" xfId="20" applyNumberFormat="1" applyFont="1" applyFill="1" applyBorder="1" applyAlignment="1">
      <alignment wrapText="1"/>
      <protection/>
    </xf>
    <xf numFmtId="4" fontId="8" fillId="17" borderId="1" xfId="20" applyNumberFormat="1" applyFont="1" applyFill="1" applyBorder="1">
      <alignment/>
      <protection/>
    </xf>
    <xf numFmtId="0" fontId="8" fillId="17" borderId="1" xfId="20" applyFont="1" applyFill="1" applyBorder="1">
      <alignment/>
      <protection/>
    </xf>
    <xf numFmtId="4" fontId="8" fillId="14" borderId="1" xfId="20" applyNumberFormat="1" applyFont="1" applyFill="1" applyBorder="1">
      <alignment/>
      <protection/>
    </xf>
    <xf numFmtId="4" fontId="8" fillId="0" borderId="1" xfId="0" applyNumberFormat="1" applyFont="1" applyBorder="1"/>
    <xf numFmtId="4" fontId="9" fillId="14" borderId="1" xfId="0" applyNumberFormat="1" applyFont="1" applyFill="1" applyBorder="1"/>
    <xf numFmtId="4" fontId="8" fillId="14" borderId="1" xfId="0" applyNumberFormat="1" applyFont="1" applyFill="1" applyBorder="1"/>
    <xf numFmtId="4" fontId="8" fillId="6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20" applyFont="1" applyFill="1" applyBorder="1" applyAlignment="1">
      <alignment horizontal="left" vertical="top"/>
      <protection/>
    </xf>
    <xf numFmtId="0" fontId="8" fillId="18" borderId="1" xfId="20" applyFont="1" applyFill="1" applyBorder="1">
      <alignment/>
      <protection/>
    </xf>
    <xf numFmtId="4" fontId="8" fillId="18" borderId="1" xfId="0" applyNumberFormat="1" applyFont="1" applyFill="1" applyBorder="1"/>
    <xf numFmtId="4" fontId="8" fillId="18" borderId="1" xfId="20" applyNumberFormat="1" applyFont="1" applyFill="1" applyBorder="1">
      <alignment/>
      <protection/>
    </xf>
    <xf numFmtId="4" fontId="23" fillId="0" borderId="1" xfId="20" applyNumberFormat="1" applyFont="1" applyBorder="1" applyAlignment="1">
      <alignment wrapText="1"/>
      <protection/>
    </xf>
    <xf numFmtId="0" fontId="8" fillId="0" borderId="1" xfId="20" applyFont="1" applyBorder="1" applyAlignment="1">
      <alignment vertical="top"/>
      <protection/>
    </xf>
    <xf numFmtId="4" fontId="0" fillId="0" borderId="0" xfId="0" applyNumberFormat="1"/>
    <xf numFmtId="0" fontId="11" fillId="0" borderId="1" xfId="20" applyFont="1" applyBorder="1" applyAlignment="1">
      <alignment vertical="top"/>
      <protection/>
    </xf>
    <xf numFmtId="1" fontId="11" fillId="14" borderId="1" xfId="20" applyNumberFormat="1" applyFont="1" applyFill="1" applyBorder="1" applyAlignment="1">
      <alignment vertical="top"/>
      <protection/>
    </xf>
    <xf numFmtId="4" fontId="1" fillId="0" borderId="1" xfId="20" applyNumberFormat="1" applyFont="1" applyBorder="1" applyAlignment="1">
      <alignment wrapText="1"/>
      <protection/>
    </xf>
    <xf numFmtId="4" fontId="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1" xfId="0" applyFont="1" applyBorder="1"/>
    <xf numFmtId="2" fontId="0" fillId="0" borderId="0" xfId="0" applyNumberFormat="1"/>
    <xf numFmtId="2" fontId="25" fillId="0" borderId="0" xfId="0" applyNumberFormat="1" applyFont="1"/>
    <xf numFmtId="2" fontId="0" fillId="0" borderId="1" xfId="0" applyNumberFormat="1" applyBorder="1"/>
    <xf numFmtId="2" fontId="24" fillId="0" borderId="1" xfId="0" applyNumberFormat="1" applyFont="1" applyBorder="1"/>
    <xf numFmtId="2" fontId="24" fillId="0" borderId="1" xfId="0" applyNumberFormat="1" applyFont="1" applyBorder="1" quotePrefix="1"/>
    <xf numFmtId="2" fontId="24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/>
    </xf>
    <xf numFmtId="0" fontId="1" fillId="14" borderId="0" xfId="20" applyFont="1" applyFill="1" applyAlignment="1">
      <alignment wrapText="1"/>
      <protection/>
    </xf>
    <xf numFmtId="0" fontId="10" fillId="14" borderId="0" xfId="20" applyFont="1" applyFill="1" applyAlignment="1">
      <alignment horizontal="center" wrapText="1"/>
      <protection/>
    </xf>
    <xf numFmtId="0" fontId="10" fillId="14" borderId="0" xfId="20" applyFont="1" applyFill="1" applyBorder="1" applyAlignment="1">
      <alignment horizontal="center"/>
      <protection/>
    </xf>
    <xf numFmtId="0" fontId="14" fillId="14" borderId="0" xfId="20" applyFont="1" applyFill="1" applyBorder="1" applyAlignment="1">
      <alignment/>
      <protection/>
    </xf>
    <xf numFmtId="0" fontId="10" fillId="14" borderId="8" xfId="20" applyFont="1" applyFill="1" applyBorder="1" applyAlignment="1">
      <alignment/>
      <protection/>
    </xf>
    <xf numFmtId="4" fontId="10" fillId="14" borderId="0" xfId="20" applyNumberFormat="1" applyFont="1" applyFill="1" applyBorder="1" applyAlignment="1">
      <alignment/>
      <protection/>
    </xf>
    <xf numFmtId="0" fontId="1" fillId="14" borderId="0" xfId="20" applyFont="1" applyFill="1" applyBorder="1" applyAlignment="1">
      <alignment/>
      <protection/>
    </xf>
    <xf numFmtId="0" fontId="10" fillId="14" borderId="0" xfId="20" applyFont="1" applyFill="1" applyAlignment="1">
      <alignment horizontal="center"/>
      <protection/>
    </xf>
    <xf numFmtId="0" fontId="11" fillId="14" borderId="0" xfId="20" applyFont="1" applyFill="1">
      <alignment/>
      <protection/>
    </xf>
    <xf numFmtId="0" fontId="10" fillId="14" borderId="7" xfId="20" applyFont="1" applyFill="1" applyBorder="1" applyAlignment="1">
      <alignment horizontal="center" vertical="center" wrapText="1"/>
      <protection/>
    </xf>
    <xf numFmtId="0" fontId="10" fillId="14" borderId="9" xfId="20" applyFont="1" applyFill="1" applyBorder="1" applyAlignment="1">
      <alignment horizontal="center" vertical="center" wrapText="1"/>
      <protection/>
    </xf>
    <xf numFmtId="0" fontId="10" fillId="14" borderId="20" xfId="20" applyFont="1" applyFill="1" applyBorder="1" applyAlignment="1">
      <alignment horizontal="center" vertical="center" wrapText="1"/>
      <protection/>
    </xf>
    <xf numFmtId="0" fontId="1" fillId="14" borderId="0" xfId="20" applyFont="1" applyFill="1" applyAlignment="1">
      <alignment horizontal="center"/>
      <protection/>
    </xf>
    <xf numFmtId="0" fontId="1" fillId="14" borderId="5" xfId="20" applyFont="1" applyFill="1" applyBorder="1">
      <alignment/>
      <protection/>
    </xf>
    <xf numFmtId="0" fontId="1" fillId="14" borderId="21" xfId="20" applyFont="1" applyFill="1" applyBorder="1">
      <alignment/>
      <protection/>
    </xf>
    <xf numFmtId="4" fontId="26" fillId="14" borderId="11" xfId="20" applyNumberFormat="1" applyFont="1" applyFill="1" applyBorder="1">
      <alignment/>
      <protection/>
    </xf>
    <xf numFmtId="4" fontId="26" fillId="14" borderId="22" xfId="20" applyNumberFormat="1" applyFont="1" applyFill="1" applyBorder="1">
      <alignment/>
      <protection/>
    </xf>
    <xf numFmtId="0" fontId="1" fillId="14" borderId="0" xfId="20" applyFont="1" applyFill="1">
      <alignment/>
      <protection/>
    </xf>
    <xf numFmtId="0" fontId="13" fillId="14" borderId="2" xfId="20" applyFont="1" applyFill="1" applyBorder="1" applyAlignment="1">
      <alignment horizontal="center" vertical="center" wrapText="1"/>
      <protection/>
    </xf>
    <xf numFmtId="4" fontId="12" fillId="14" borderId="4" xfId="20" applyNumberFormat="1" applyFont="1" applyFill="1" applyBorder="1">
      <alignment/>
      <protection/>
    </xf>
    <xf numFmtId="4" fontId="11" fillId="14" borderId="0" xfId="20" applyNumberFormat="1" applyFont="1" applyFill="1" applyBorder="1">
      <alignment/>
      <protection/>
    </xf>
    <xf numFmtId="4" fontId="12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4" fontId="11" fillId="14" borderId="11" xfId="20" applyNumberFormat="1" applyFont="1" applyFill="1" applyBorder="1">
      <alignment/>
      <protection/>
    </xf>
    <xf numFmtId="4" fontId="11" fillId="14" borderId="22" xfId="20" applyNumberFormat="1" applyFont="1" applyFill="1" applyBorder="1">
      <alignment/>
      <protection/>
    </xf>
    <xf numFmtId="4" fontId="1" fillId="14" borderId="11" xfId="20" applyNumberFormat="1" applyFont="1" applyFill="1" applyBorder="1">
      <alignment/>
      <protection/>
    </xf>
    <xf numFmtId="4" fontId="1" fillId="14" borderId="22" xfId="20" applyNumberFormat="1" applyFont="1" applyFill="1" applyBorder="1">
      <alignment/>
      <protection/>
    </xf>
    <xf numFmtId="0" fontId="27" fillId="14" borderId="0" xfId="0" applyFont="1" applyFill="1"/>
    <xf numFmtId="0" fontId="24" fillId="0" borderId="0" xfId="0" applyFont="1"/>
    <xf numFmtId="4" fontId="24" fillId="0" borderId="0" xfId="0" applyNumberFormat="1" applyFont="1"/>
    <xf numFmtId="4" fontId="24" fillId="0" borderId="1" xfId="0" applyNumberFormat="1" applyFont="1" applyBorder="1"/>
    <xf numFmtId="4" fontId="30" fillId="0" borderId="1" xfId="0" applyNumberFormat="1" applyFont="1" applyBorder="1"/>
    <xf numFmtId="4" fontId="28" fillId="0" borderId="1" xfId="0" applyNumberFormat="1" applyFont="1" applyBorder="1"/>
    <xf numFmtId="0" fontId="30" fillId="0" borderId="1" xfId="0" applyFont="1" applyBorder="1"/>
    <xf numFmtId="0" fontId="24" fillId="0" borderId="1" xfId="0" applyFont="1" applyBorder="1"/>
    <xf numFmtId="4" fontId="24" fillId="0" borderId="1" xfId="0" applyNumberFormat="1" applyFont="1" applyBorder="1" applyAlignment="1">
      <alignment wrapText="1"/>
    </xf>
    <xf numFmtId="0" fontId="0" fillId="0" borderId="1" xfId="0" applyBorder="1"/>
    <xf numFmtId="1" fontId="11" fillId="14" borderId="1" xfId="20" applyNumberFormat="1" applyFont="1" applyFill="1" applyBorder="1" applyAlignment="1">
      <alignment wrapText="1"/>
      <protection/>
    </xf>
    <xf numFmtId="0" fontId="11" fillId="14" borderId="1" xfId="20" applyFont="1" applyFill="1" applyBorder="1" applyAlignment="1">
      <alignment wrapText="1"/>
      <protection/>
    </xf>
    <xf numFmtId="0" fontId="7" fillId="16" borderId="1" xfId="20" applyFont="1" applyFill="1" applyBorder="1" applyAlignment="1">
      <alignment horizontal="left" vertical="justify"/>
      <protection/>
    </xf>
    <xf numFmtId="4" fontId="7" fillId="16" borderId="1" xfId="0" applyNumberFormat="1" applyFont="1" applyFill="1" applyBorder="1"/>
    <xf numFmtId="0" fontId="8" fillId="14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4" fontId="24" fillId="19" borderId="1" xfId="0" applyNumberFormat="1" applyFont="1" applyFill="1" applyBorder="1"/>
    <xf numFmtId="1" fontId="11" fillId="0" borderId="0" xfId="20" applyNumberFormat="1" applyFont="1" applyBorder="1" applyAlignment="1">
      <alignment/>
      <protection/>
    </xf>
    <xf numFmtId="0" fontId="11" fillId="14" borderId="0" xfId="20" applyFont="1" applyFill="1" applyBorder="1" applyAlignment="1">
      <alignment/>
      <protection/>
    </xf>
    <xf numFmtId="0" fontId="1" fillId="0" borderId="0" xfId="20" applyFont="1" applyBorder="1" applyAlignment="1">
      <alignment/>
      <protection/>
    </xf>
    <xf numFmtId="4" fontId="8" fillId="14" borderId="9" xfId="20" applyNumberFormat="1" applyFont="1" applyFill="1" applyBorder="1">
      <alignment/>
      <protection/>
    </xf>
    <xf numFmtId="4" fontId="9" fillId="14" borderId="9" xfId="20" applyNumberFormat="1" applyFont="1" applyFill="1" applyBorder="1">
      <alignment/>
      <protection/>
    </xf>
    <xf numFmtId="4" fontId="8" fillId="14" borderId="9" xfId="20" applyNumberFormat="1" applyFont="1" applyFill="1" applyBorder="1">
      <alignment/>
      <protection/>
    </xf>
    <xf numFmtId="4" fontId="8" fillId="0" borderId="9" xfId="20" applyNumberFormat="1" applyFont="1" applyFill="1" applyBorder="1">
      <alignment/>
      <protection/>
    </xf>
    <xf numFmtId="0" fontId="0" fillId="0" borderId="0" xfId="0" applyFont="1"/>
    <xf numFmtId="4" fontId="32" fillId="3" borderId="1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0" fontId="11" fillId="0" borderId="14" xfId="20" applyFont="1" applyBorder="1">
      <alignment/>
      <protection/>
    </xf>
    <xf numFmtId="0" fontId="0" fillId="0" borderId="0" xfId="0" applyNumberFormat="1" applyProtection="1">
      <protection locked="0"/>
    </xf>
    <xf numFmtId="0" fontId="9" fillId="20" borderId="1" xfId="20" applyFont="1" applyFill="1" applyBorder="1" applyAlignment="1">
      <alignment horizontal="left" vertical="top"/>
      <protection/>
    </xf>
    <xf numFmtId="0" fontId="8" fillId="20" borderId="1" xfId="20" applyFont="1" applyFill="1" applyBorder="1">
      <alignment/>
      <protection/>
    </xf>
    <xf numFmtId="4" fontId="9" fillId="20" borderId="1" xfId="20" applyNumberFormat="1" applyFont="1" applyFill="1" applyBorder="1">
      <alignment/>
      <protection/>
    </xf>
    <xf numFmtId="1" fontId="1" fillId="0" borderId="0" xfId="20" applyNumberFormat="1" applyBorder="1" applyAlignment="1">
      <alignment horizontal="center"/>
      <protection/>
    </xf>
    <xf numFmtId="0" fontId="11" fillId="0" borderId="0" xfId="20" applyFont="1" applyBorder="1">
      <alignment/>
      <protection/>
    </xf>
    <xf numFmtId="4" fontId="1" fillId="14" borderId="0" xfId="20" applyNumberFormat="1" applyFont="1" applyFill="1" applyBorder="1">
      <alignment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9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1" fillId="0" borderId="0" xfId="20" applyAlignment="1">
      <alignment horizontal="left"/>
      <protection/>
    </xf>
    <xf numFmtId="0" fontId="10" fillId="0" borderId="0" xfId="20" applyFont="1" applyAlignment="1">
      <alignment/>
      <protection/>
    </xf>
    <xf numFmtId="0" fontId="1" fillId="0" borderId="0" xfId="20" applyAlignment="1">
      <alignment horizontal="left" wrapText="1"/>
      <protection/>
    </xf>
    <xf numFmtId="0" fontId="10" fillId="14" borderId="0" xfId="20" applyFont="1" applyFill="1" applyBorder="1" applyAlignment="1">
      <alignment horizontal="center" vertical="center" wrapText="1"/>
      <protection/>
    </xf>
    <xf numFmtId="0" fontId="10" fillId="14" borderId="0" xfId="20" applyFont="1" applyFill="1" applyBorder="1" applyAlignment="1">
      <alignment/>
      <protection/>
    </xf>
    <xf numFmtId="0" fontId="1" fillId="14" borderId="0" xfId="20" applyFont="1" applyFill="1" applyBorder="1">
      <alignment/>
      <protection/>
    </xf>
    <xf numFmtId="4" fontId="26" fillId="14" borderId="0" xfId="20" applyNumberFormat="1" applyFont="1" applyFill="1" applyBorder="1">
      <alignment/>
      <protection/>
    </xf>
    <xf numFmtId="0" fontId="13" fillId="14" borderId="0" xfId="20" applyFont="1" applyFill="1" applyBorder="1" applyAlignment="1">
      <alignment horizontal="center" vertical="center" wrapText="1"/>
      <protection/>
    </xf>
    <xf numFmtId="4" fontId="12" fillId="14" borderId="0" xfId="20" applyNumberFormat="1" applyFont="1" applyFill="1" applyBorder="1">
      <alignment/>
      <protection/>
    </xf>
    <xf numFmtId="4" fontId="12" fillId="14" borderId="9" xfId="20" applyNumberFormat="1" applyFont="1" applyFill="1" applyBorder="1">
      <alignment/>
      <protection/>
    </xf>
    <xf numFmtId="4" fontId="31" fillId="14" borderId="0" xfId="20" applyNumberFormat="1" applyFont="1" applyFill="1" applyBorder="1">
      <alignment/>
      <protection/>
    </xf>
    <xf numFmtId="0" fontId="14" fillId="0" borderId="0" xfId="20" applyFont="1" applyBorder="1" applyAlignment="1">
      <alignment horizontal="center" vertical="center"/>
      <protection/>
    </xf>
    <xf numFmtId="0" fontId="24" fillId="19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2" fontId="0" fillId="21" borderId="0" xfId="0" applyNumberFormat="1" applyFill="1"/>
    <xf numFmtId="2" fontId="24" fillId="15" borderId="19" xfId="0" applyNumberFormat="1" applyFont="1" applyFill="1" applyBorder="1"/>
    <xf numFmtId="0" fontId="24" fillId="15" borderId="1" xfId="0" applyFont="1" applyFill="1" applyBorder="1"/>
    <xf numFmtId="1" fontId="24" fillId="21" borderId="0" xfId="0" applyNumberFormat="1" applyFont="1" applyFill="1"/>
    <xf numFmtId="4" fontId="0" fillId="21" borderId="0" xfId="0" applyNumberFormat="1" applyFill="1"/>
    <xf numFmtId="1" fontId="24" fillId="0" borderId="0" xfId="0" applyNumberFormat="1" applyFont="1"/>
    <xf numFmtId="0" fontId="33" fillId="0" borderId="0" xfId="0" applyFont="1"/>
    <xf numFmtId="0" fontId="7" fillId="16" borderId="1" xfId="20" applyFont="1" applyFill="1" applyBorder="1" applyAlignment="1">
      <alignment wrapText="1"/>
      <protection/>
    </xf>
    <xf numFmtId="4" fontId="13" fillId="16" borderId="1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left" vertical="top"/>
      <protection/>
    </xf>
    <xf numFmtId="0" fontId="8" fillId="0" borderId="1" xfId="20" applyFont="1" applyFill="1" applyBorder="1">
      <alignment/>
      <protection/>
    </xf>
    <xf numFmtId="4" fontId="8" fillId="0" borderId="1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left" vertical="justify"/>
      <protection/>
    </xf>
    <xf numFmtId="0" fontId="8" fillId="0" borderId="1" xfId="20" applyFont="1" applyFill="1" applyBorder="1">
      <alignment/>
      <protection/>
    </xf>
    <xf numFmtId="4" fontId="8" fillId="0" borderId="1" xfId="20" applyNumberFormat="1" applyFont="1" applyFill="1" applyBorder="1">
      <alignment/>
      <protection/>
    </xf>
    <xf numFmtId="4" fontId="31" fillId="0" borderId="0" xfId="20" applyNumberFormat="1" applyFont="1" applyFill="1" applyBorder="1">
      <alignment/>
      <protection/>
    </xf>
    <xf numFmtId="0" fontId="0" fillId="0" borderId="0" xfId="0" applyFont="1" applyFill="1"/>
    <xf numFmtId="4" fontId="24" fillId="0" borderId="0" xfId="0" applyNumberFormat="1" applyFont="1" applyFill="1"/>
    <xf numFmtId="0" fontId="0" fillId="0" borderId="0" xfId="0" applyFill="1"/>
    <xf numFmtId="4" fontId="24" fillId="14" borderId="1" xfId="0" applyNumberFormat="1" applyFont="1" applyFill="1" applyBorder="1"/>
    <xf numFmtId="4" fontId="0" fillId="14" borderId="0" xfId="0" applyNumberFormat="1" applyFill="1"/>
    <xf numFmtId="0" fontId="0" fillId="14" borderId="0" xfId="0" applyFill="1"/>
    <xf numFmtId="4" fontId="1" fillId="14" borderId="1" xfId="20" applyNumberFormat="1" applyFont="1" applyFill="1" applyBorder="1">
      <alignment/>
      <protection/>
    </xf>
    <xf numFmtId="4" fontId="8" fillId="14" borderId="1" xfId="0" applyNumberFormat="1" applyFont="1" applyFill="1" applyBorder="1"/>
    <xf numFmtId="4" fontId="23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1" fontId="1" fillId="15" borderId="19" xfId="20" applyNumberFormat="1" applyFont="1" applyFill="1" applyBorder="1" applyAlignment="1">
      <alignment horizontal="left"/>
      <protection/>
    </xf>
    <xf numFmtId="1" fontId="1" fillId="15" borderId="16" xfId="20" applyNumberFormat="1" applyFont="1" applyFill="1" applyBorder="1" applyAlignment="1">
      <alignment horizontal="left"/>
      <protection/>
    </xf>
    <xf numFmtId="0" fontId="13" fillId="0" borderId="0" xfId="20" applyFont="1" applyAlignment="1">
      <alignment horizontal="center"/>
      <protection/>
    </xf>
    <xf numFmtId="1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4" fontId="18" fillId="11" borderId="13" xfId="20" applyNumberFormat="1" applyFont="1" applyFill="1" applyBorder="1" applyAlignment="1">
      <alignment/>
      <protection/>
    </xf>
    <xf numFmtId="0" fontId="18" fillId="11" borderId="16" xfId="20" applyFont="1" applyFill="1" applyBorder="1" applyAlignment="1">
      <alignment/>
      <protection/>
    </xf>
    <xf numFmtId="0" fontId="18" fillId="13" borderId="14" xfId="20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1" fillId="0" borderId="0" xfId="20" applyNumberFormat="1" applyFont="1" applyAlignment="1">
      <alignment/>
      <protection/>
    </xf>
    <xf numFmtId="0" fontId="11" fillId="0" borderId="0" xfId="20" applyFont="1" applyAlignment="1">
      <alignment/>
      <protection/>
    </xf>
    <xf numFmtId="1" fontId="13" fillId="0" borderId="0" xfId="20" applyNumberFormat="1" applyFont="1" applyAlignment="1">
      <alignment horizontal="center"/>
      <protection/>
    </xf>
    <xf numFmtId="0" fontId="10" fillId="4" borderId="14" xfId="20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7" fillId="0" borderId="23" xfId="20" applyFont="1" applyBorder="1" applyAlignment="1">
      <alignment/>
      <protection/>
    </xf>
    <xf numFmtId="0" fontId="17" fillId="0" borderId="11" xfId="20" applyFont="1" applyBorder="1" applyAlignment="1">
      <alignment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4" fillId="0" borderId="24" xfId="20" applyFont="1" applyBorder="1" applyAlignment="1">
      <alignment horizontal="center" vertical="center"/>
      <protection/>
    </xf>
    <xf numFmtId="0" fontId="10" fillId="0" borderId="0" xfId="20" applyFont="1" applyAlignment="1">
      <alignment/>
      <protection/>
    </xf>
    <xf numFmtId="0" fontId="17" fillId="8" borderId="10" xfId="20" applyFont="1" applyFill="1" applyBorder="1" applyAlignment="1">
      <alignment/>
      <protection/>
    </xf>
    <xf numFmtId="0" fontId="1" fillId="8" borderId="6" xfId="20" applyFill="1" applyBorder="1" applyAlignment="1">
      <alignment/>
      <protection/>
    </xf>
    <xf numFmtId="4" fontId="22" fillId="0" borderId="0" xfId="20" applyNumberFormat="1" applyFont="1">
      <alignment/>
      <protection/>
    </xf>
    <xf numFmtId="4" fontId="36" fillId="0" borderId="1" xfId="20" applyNumberFormat="1" applyFont="1" applyBorder="1">
      <alignment/>
      <protection/>
    </xf>
    <xf numFmtId="4" fontId="37" fillId="0" borderId="1" xfId="20" applyNumberFormat="1" applyFon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1" fontId="10" fillId="22" borderId="13" xfId="20" applyNumberFormat="1" applyFont="1" applyFill="1" applyBorder="1" applyAlignment="1">
      <alignment/>
      <protection/>
    </xf>
    <xf numFmtId="0" fontId="10" fillId="22" borderId="16" xfId="20" applyFont="1" applyFill="1" applyBorder="1" applyAlignment="1">
      <alignment/>
      <protection/>
    </xf>
    <xf numFmtId="1" fontId="1" fillId="0" borderId="19" xfId="20" applyNumberFormat="1" applyFont="1" applyBorder="1" applyAlignment="1">
      <alignment/>
      <protection/>
    </xf>
    <xf numFmtId="1" fontId="10" fillId="0" borderId="19" xfId="20" applyNumberFormat="1" applyFont="1" applyBorder="1" applyAlignment="1">
      <alignment/>
      <protection/>
    </xf>
    <xf numFmtId="1" fontId="13" fillId="14" borderId="16" xfId="20" applyNumberFormat="1" applyFont="1" applyFill="1" applyBorder="1" applyAlignment="1">
      <alignment/>
      <protection/>
    </xf>
    <xf numFmtId="1" fontId="10" fillId="14" borderId="1" xfId="20" applyNumberFormat="1" applyFont="1" applyFill="1" applyBorder="1" applyAlignment="1">
      <alignment/>
      <protection/>
    </xf>
    <xf numFmtId="1" fontId="11" fillId="14" borderId="16" xfId="20" applyNumberFormat="1" applyFont="1" applyFill="1" applyBorder="1" applyAlignment="1">
      <alignment/>
      <protection/>
    </xf>
    <xf numFmtId="0" fontId="1" fillId="0" borderId="1" xfId="20" applyFont="1" applyBorder="1">
      <alignment/>
      <protection/>
    </xf>
    <xf numFmtId="4" fontId="1" fillId="0" borderId="1" xfId="20" applyNumberFormat="1" applyFont="1" applyBorder="1">
      <alignment/>
      <protection/>
    </xf>
    <xf numFmtId="4" fontId="38" fillId="0" borderId="1" xfId="20" applyNumberFormat="1" applyFont="1" applyBorder="1">
      <alignment/>
      <protection/>
    </xf>
    <xf numFmtId="1" fontId="36" fillId="0" borderId="0" xfId="20" applyNumberFormat="1" applyFont="1">
      <alignment/>
      <protection/>
    </xf>
    <xf numFmtId="0" fontId="36" fillId="0" borderId="0" xfId="20" applyFont="1">
      <alignment/>
      <protection/>
    </xf>
    <xf numFmtId="4" fontId="35" fillId="23" borderId="0" xfId="20" applyNumberFormat="1" applyFont="1" applyFill="1" applyBorder="1">
      <alignment/>
      <protection/>
    </xf>
    <xf numFmtId="0" fontId="39" fillId="23" borderId="0" xfId="0" applyFont="1" applyFill="1"/>
    <xf numFmtId="4" fontId="38" fillId="23" borderId="0" xfId="20" applyNumberFormat="1" applyFont="1" applyFill="1" applyBorder="1">
      <alignment/>
      <protection/>
    </xf>
    <xf numFmtId="0" fontId="8" fillId="0" borderId="1" xfId="20" applyFont="1" applyBorder="1" applyAlignment="1">
      <alignment horizontal="center" vertical="top"/>
      <protection/>
    </xf>
    <xf numFmtId="1" fontId="1" fillId="0" borderId="1" xfId="20" applyNumberFormat="1" applyFont="1" applyBorder="1" applyAlignment="1">
      <alignment/>
      <protection/>
    </xf>
    <xf numFmtId="1" fontId="1" fillId="14" borderId="1" xfId="20" applyNumberFormat="1" applyFont="1" applyFill="1" applyBorder="1" applyAlignment="1">
      <alignment horizontal="center"/>
      <protection/>
    </xf>
    <xf numFmtId="0" fontId="8" fillId="14" borderId="1" xfId="20" applyFont="1" applyFill="1" applyBorder="1" applyAlignment="1">
      <alignment horizontal="center" vertical="top"/>
      <protection/>
    </xf>
    <xf numFmtId="4" fontId="7" fillId="14" borderId="9" xfId="20" applyNumberFormat="1" applyFont="1" applyFill="1" applyBorder="1">
      <alignment/>
      <protection/>
    </xf>
    <xf numFmtId="4" fontId="7" fillId="14" borderId="0" xfId="20" applyNumberFormat="1" applyFont="1" applyFill="1" applyBorder="1">
      <alignment/>
      <protection/>
    </xf>
    <xf numFmtId="4" fontId="1" fillId="14" borderId="0" xfId="20" applyNumberFormat="1" applyFont="1" applyFill="1" applyBorder="1">
      <alignment/>
      <protection/>
    </xf>
    <xf numFmtId="4" fontId="36" fillId="0" borderId="14" xfId="20" applyNumberFormat="1" applyFont="1" applyBorder="1">
      <alignment/>
      <protection/>
    </xf>
    <xf numFmtId="4" fontId="36" fillId="0" borderId="0" xfId="20" applyNumberFormat="1" applyFont="1">
      <alignment/>
      <protection/>
    </xf>
    <xf numFmtId="0" fontId="2" fillId="24" borderId="5" xfId="20" applyFont="1" applyFill="1" applyBorder="1">
      <alignment/>
      <protection/>
    </xf>
    <xf numFmtId="4" fontId="2" fillId="24" borderId="5" xfId="20" applyNumberFormat="1" applyFont="1" applyFill="1" applyBorder="1">
      <alignment/>
      <protection/>
    </xf>
    <xf numFmtId="0" fontId="1" fillId="24" borderId="5" xfId="20" applyFill="1" applyBorder="1">
      <alignment/>
      <protection/>
    </xf>
    <xf numFmtId="4" fontId="12" fillId="24" borderId="4" xfId="20" applyNumberFormat="1" applyFont="1" applyFill="1" applyBorder="1">
      <alignment/>
      <protection/>
    </xf>
    <xf numFmtId="0" fontId="1" fillId="24" borderId="5" xfId="20" applyFont="1" applyFill="1" applyBorder="1">
      <alignment/>
      <protection/>
    </xf>
    <xf numFmtId="0" fontId="1" fillId="24" borderId="6" xfId="20" applyFill="1" applyBorder="1">
      <alignment/>
      <protection/>
    </xf>
    <xf numFmtId="0" fontId="14" fillId="0" borderId="0" xfId="20" applyFont="1" applyAlignment="1">
      <alignment horizontal="center" vertical="center"/>
      <protection/>
    </xf>
    <xf numFmtId="0" fontId="10" fillId="0" borderId="13" xfId="20" applyFont="1" applyBorder="1" applyAlignment="1">
      <alignment/>
      <protection/>
    </xf>
    <xf numFmtId="0" fontId="10" fillId="0" borderId="16" xfId="20" applyFont="1" applyBorder="1" applyAlignment="1">
      <alignment/>
      <protection/>
    </xf>
    <xf numFmtId="0" fontId="1" fillId="0" borderId="19" xfId="20" applyFont="1" applyBorder="1" applyAlignment="1">
      <alignment/>
      <protection/>
    </xf>
    <xf numFmtId="0" fontId="1" fillId="0" borderId="16" xfId="20" applyFont="1" applyBorder="1" applyAlignment="1">
      <alignment/>
      <protection/>
    </xf>
    <xf numFmtId="0" fontId="10" fillId="0" borderId="19" xfId="20" applyFont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Alignment="1">
      <alignment horizontal="left" wrapText="1"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0" fillId="0" borderId="16" xfId="0" applyBorder="1"/>
    <xf numFmtId="0" fontId="1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2" fontId="25" fillId="25" borderId="1" xfId="0" applyNumberFormat="1" applyFont="1" applyFill="1" applyBorder="1" applyAlignment="1">
      <alignment horizontal="center"/>
    </xf>
    <xf numFmtId="2" fontId="24" fillId="20" borderId="1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4"/>
  <sheetViews>
    <sheetView tabSelected="1" view="pageLayout" zoomScale="76" zoomScalePageLayoutView="76" workbookViewId="0" topLeftCell="A852">
      <selection activeCell="B868" sqref="B868"/>
    </sheetView>
  </sheetViews>
  <sheetFormatPr defaultColWidth="9.140625" defaultRowHeight="15"/>
  <cols>
    <col min="1" max="1" width="8.421875" style="0" customWidth="1"/>
    <col min="2" max="2" width="43.140625" style="0" customWidth="1"/>
    <col min="3" max="3" width="13.57421875" style="0" customWidth="1"/>
    <col min="4" max="4" width="14.28125" style="0" customWidth="1"/>
    <col min="5" max="5" width="13.7109375" style="0" customWidth="1"/>
    <col min="6" max="6" width="11.8515625" style="365" customWidth="1"/>
    <col min="7" max="7" width="8.7109375" style="365" customWidth="1"/>
    <col min="8" max="8" width="10.28125" style="365" customWidth="1"/>
    <col min="9" max="9" width="14.57421875" style="0" customWidth="1"/>
    <col min="10" max="10" width="12.57421875" style="0" bestFit="1" customWidth="1"/>
    <col min="11" max="11" width="11.7109375" style="0" bestFit="1" customWidth="1"/>
    <col min="12" max="12" width="10.140625" style="0" bestFit="1" customWidth="1"/>
    <col min="13" max="13" width="10.28125" style="0" customWidth="1"/>
    <col min="14" max="14" width="12.57421875" style="0" customWidth="1"/>
    <col min="15" max="15" width="12.140625" style="0" customWidth="1"/>
    <col min="16" max="16" width="13.00390625" style="0" customWidth="1"/>
    <col min="17" max="17" width="10.00390625" style="0" customWidth="1"/>
  </cols>
  <sheetData>
    <row r="1" spans="1:8" ht="29.25" customHeight="1">
      <c r="A1" s="522" t="s">
        <v>743</v>
      </c>
      <c r="B1" s="522"/>
      <c r="C1" s="522"/>
      <c r="D1" s="522"/>
      <c r="E1" s="522"/>
      <c r="F1" s="522"/>
      <c r="G1" s="522"/>
      <c r="H1" s="409"/>
    </row>
    <row r="2" spans="1:8" ht="15">
      <c r="A2" s="86"/>
      <c r="B2" s="85"/>
      <c r="C2" s="85"/>
      <c r="D2" s="85"/>
      <c r="E2" s="85"/>
      <c r="F2" s="338"/>
      <c r="G2" s="338"/>
      <c r="H2" s="338"/>
    </row>
    <row r="3" spans="1:8" ht="17.25" customHeight="1">
      <c r="A3" s="523" t="s">
        <v>562</v>
      </c>
      <c r="B3" s="523"/>
      <c r="C3" s="523"/>
      <c r="D3" s="523"/>
      <c r="E3" s="523"/>
      <c r="F3" s="523"/>
      <c r="G3" s="523"/>
      <c r="H3" s="410"/>
    </row>
    <row r="4" spans="1:8" ht="15" customHeight="1">
      <c r="A4" s="523" t="s">
        <v>651</v>
      </c>
      <c r="B4" s="523"/>
      <c r="C4" s="523"/>
      <c r="D4" s="523"/>
      <c r="E4" s="523"/>
      <c r="F4" s="523"/>
      <c r="G4" s="523"/>
      <c r="H4" s="410"/>
    </row>
    <row r="5" spans="1:8" ht="15">
      <c r="A5" s="87"/>
      <c r="B5" s="88"/>
      <c r="C5" s="88"/>
      <c r="D5" s="88"/>
      <c r="E5" s="88"/>
      <c r="F5" s="339"/>
      <c r="G5" s="339"/>
      <c r="H5" s="339"/>
    </row>
    <row r="6" spans="1:8" ht="15">
      <c r="A6" s="515" t="s">
        <v>0</v>
      </c>
      <c r="B6" s="515"/>
      <c r="C6" s="515"/>
      <c r="D6" s="515"/>
      <c r="E6" s="515"/>
      <c r="F6" s="515"/>
      <c r="G6" s="515"/>
      <c r="H6" s="407"/>
    </row>
    <row r="7" spans="1:8" ht="15">
      <c r="A7" s="89"/>
      <c r="B7" s="89"/>
      <c r="C7" s="89"/>
      <c r="D7" s="89"/>
      <c r="E7" s="89"/>
      <c r="F7" s="340"/>
      <c r="G7" s="340"/>
      <c r="H7" s="340"/>
    </row>
    <row r="8" spans="1:8" ht="15.6">
      <c r="A8" s="387" t="s">
        <v>652</v>
      </c>
      <c r="B8" s="84"/>
      <c r="C8" s="84"/>
      <c r="D8" s="84"/>
      <c r="E8" s="84"/>
      <c r="F8" s="341"/>
      <c r="G8" s="341"/>
      <c r="H8" s="341"/>
    </row>
    <row r="9" spans="1:8" ht="15.75">
      <c r="A9" s="387"/>
      <c r="B9" s="84"/>
      <c r="C9" s="84"/>
      <c r="D9" s="84"/>
      <c r="E9" s="84"/>
      <c r="F9" s="341"/>
      <c r="G9" s="341"/>
      <c r="H9" s="341"/>
    </row>
    <row r="10" spans="1:8" ht="15">
      <c r="A10" s="515" t="s">
        <v>1</v>
      </c>
      <c r="B10" s="515"/>
      <c r="C10" s="515"/>
      <c r="D10" s="515"/>
      <c r="E10" s="515"/>
      <c r="F10" s="515"/>
      <c r="G10" s="515"/>
      <c r="H10" s="407"/>
    </row>
    <row r="11" spans="1:8" ht="16.5" thickBot="1">
      <c r="A11" s="387" t="s">
        <v>653</v>
      </c>
      <c r="B11" s="84"/>
      <c r="C11" s="84"/>
      <c r="D11" s="84"/>
      <c r="E11" s="84"/>
      <c r="F11" s="341"/>
      <c r="G11" s="341"/>
      <c r="H11" s="341"/>
    </row>
    <row r="12" spans="1:8" ht="36.6" thickBot="1">
      <c r="A12" s="84"/>
      <c r="B12" s="84"/>
      <c r="C12" s="200" t="s">
        <v>654</v>
      </c>
      <c r="D12" s="200" t="s">
        <v>655</v>
      </c>
      <c r="E12" s="90" t="s">
        <v>656</v>
      </c>
      <c r="F12" s="347" t="s">
        <v>2</v>
      </c>
      <c r="G12" s="347" t="s">
        <v>3</v>
      </c>
      <c r="H12" s="414"/>
    </row>
    <row r="13" spans="1:8" ht="15.75">
      <c r="A13" s="84"/>
      <c r="B13" s="84"/>
      <c r="C13" s="99">
        <v>1</v>
      </c>
      <c r="D13" s="100">
        <v>2</v>
      </c>
      <c r="E13" s="101">
        <v>3</v>
      </c>
      <c r="F13" s="348">
        <v>4</v>
      </c>
      <c r="G13" s="349">
        <v>5</v>
      </c>
      <c r="H13" s="414"/>
    </row>
    <row r="14" spans="1:8" ht="15">
      <c r="A14" s="91" t="s">
        <v>4</v>
      </c>
      <c r="B14" s="91"/>
      <c r="C14" s="92"/>
      <c r="D14" s="92"/>
      <c r="E14" s="92"/>
      <c r="F14" s="342"/>
      <c r="G14" s="342"/>
      <c r="H14" s="415"/>
    </row>
    <row r="15" spans="1:10" ht="15">
      <c r="A15" s="514" t="s">
        <v>5</v>
      </c>
      <c r="B15" s="511"/>
      <c r="C15" s="94">
        <f>C38+C98</f>
        <v>3960933.9</v>
      </c>
      <c r="D15" s="94">
        <f>D38+D98</f>
        <v>4149861</v>
      </c>
      <c r="E15" s="94">
        <f>E38+E98</f>
        <v>4008373</v>
      </c>
      <c r="F15" s="207">
        <f>E15/C15*100</f>
        <v>101.1976746191094</v>
      </c>
      <c r="G15" s="207">
        <f>E15/D15*100</f>
        <v>96.59053640591817</v>
      </c>
      <c r="H15" s="343"/>
      <c r="I15" s="320">
        <f>SUM(C15+C19)</f>
        <v>3960933.9</v>
      </c>
      <c r="J15" s="320"/>
    </row>
    <row r="16" spans="1:12" ht="15">
      <c r="A16" s="514" t="s">
        <v>6</v>
      </c>
      <c r="B16" s="511"/>
      <c r="C16" s="83">
        <f>C114+C222</f>
        <v>3604608.99</v>
      </c>
      <c r="D16" s="83">
        <f>D114+D222</f>
        <v>4371596</v>
      </c>
      <c r="E16" s="83">
        <f>E114+E222</f>
        <v>3652263</v>
      </c>
      <c r="F16" s="207">
        <f>E16/C16*100</f>
        <v>101.32202993812096</v>
      </c>
      <c r="G16" s="207">
        <f>E16/D16*100</f>
        <v>83.54530016039908</v>
      </c>
      <c r="H16" s="343"/>
      <c r="I16" s="320">
        <f>SUM(C16+C20)</f>
        <v>3604608.99</v>
      </c>
      <c r="J16" s="320"/>
      <c r="L16" s="320"/>
    </row>
    <row r="17" spans="1:10" ht="15">
      <c r="A17" s="514" t="s">
        <v>7</v>
      </c>
      <c r="B17" s="511"/>
      <c r="C17" s="95">
        <f>SUM(C15-C16)</f>
        <v>356324.9099999997</v>
      </c>
      <c r="D17" s="95">
        <f>SUM(D15-D16)</f>
        <v>-221735</v>
      </c>
      <c r="E17" s="95">
        <f>SUM(E15-E16)</f>
        <v>356110</v>
      </c>
      <c r="F17" s="207">
        <f>E17/C17*100</f>
        <v>99.93968706818738</v>
      </c>
      <c r="G17" s="207">
        <f>E17/D17*100</f>
        <v>-160.6016190497666</v>
      </c>
      <c r="H17" s="343"/>
      <c r="J17" s="320"/>
    </row>
    <row r="18" spans="1:8" ht="15">
      <c r="A18" s="510" t="s">
        <v>8</v>
      </c>
      <c r="B18" s="511"/>
      <c r="C18" s="19"/>
      <c r="D18" s="19"/>
      <c r="E18" s="19"/>
      <c r="F18" s="207"/>
      <c r="G18" s="207"/>
      <c r="H18" s="343"/>
    </row>
    <row r="19" spans="1:9" ht="15">
      <c r="A19" s="512" t="s">
        <v>9</v>
      </c>
      <c r="B19" s="513"/>
      <c r="C19" s="477">
        <v>0</v>
      </c>
      <c r="D19" s="93">
        <v>0</v>
      </c>
      <c r="E19" s="93">
        <v>0</v>
      </c>
      <c r="F19" s="207">
        <v>0</v>
      </c>
      <c r="G19" s="207">
        <v>0</v>
      </c>
      <c r="H19" s="343"/>
      <c r="I19" s="320"/>
    </row>
    <row r="20" spans="1:8" ht="15">
      <c r="A20" s="512" t="s">
        <v>10</v>
      </c>
      <c r="B20" s="513"/>
      <c r="C20" s="477">
        <v>0</v>
      </c>
      <c r="D20" s="93">
        <v>0</v>
      </c>
      <c r="E20" s="93">
        <v>0</v>
      </c>
      <c r="F20" s="207">
        <v>0</v>
      </c>
      <c r="G20" s="207">
        <v>0</v>
      </c>
      <c r="H20" s="343"/>
    </row>
    <row r="21" spans="1:8" ht="15">
      <c r="A21" s="514" t="s">
        <v>7</v>
      </c>
      <c r="B21" s="511"/>
      <c r="C21" s="93">
        <f>SUM(C19-C20)</f>
        <v>0</v>
      </c>
      <c r="D21" s="93">
        <f>SUM(D19-D20)</f>
        <v>0</v>
      </c>
      <c r="E21" s="93">
        <f>SUM(E19-E20)</f>
        <v>0</v>
      </c>
      <c r="F21" s="207">
        <v>0</v>
      </c>
      <c r="G21" s="207">
        <v>0</v>
      </c>
      <c r="H21" s="343"/>
    </row>
    <row r="22" spans="1:8" ht="15">
      <c r="A22" s="510" t="s">
        <v>11</v>
      </c>
      <c r="B22" s="511"/>
      <c r="C22" s="94"/>
      <c r="D22" s="94"/>
      <c r="E22" s="94"/>
      <c r="F22" s="207"/>
      <c r="G22" s="207"/>
      <c r="H22" s="343"/>
    </row>
    <row r="23" spans="1:8" ht="15">
      <c r="A23" s="514" t="s">
        <v>12</v>
      </c>
      <c r="B23" s="511"/>
      <c r="C23" s="477">
        <v>223222.8</v>
      </c>
      <c r="D23" s="93">
        <v>579547.71</v>
      </c>
      <c r="E23" s="93">
        <f>D24</f>
        <v>357812.70999999996</v>
      </c>
      <c r="F23" s="207">
        <v>0</v>
      </c>
      <c r="G23" s="207">
        <v>0</v>
      </c>
      <c r="H23" s="343"/>
    </row>
    <row r="24" spans="1:8" ht="15">
      <c r="A24" s="514" t="s">
        <v>440</v>
      </c>
      <c r="B24" s="521"/>
      <c r="C24" s="477">
        <f>C17+C23</f>
        <v>579547.7099999997</v>
      </c>
      <c r="D24" s="93">
        <f>D17+D23</f>
        <v>357812.70999999996</v>
      </c>
      <c r="E24" s="93">
        <f>E17+E23</f>
        <v>713922.71</v>
      </c>
      <c r="F24" s="207">
        <v>0</v>
      </c>
      <c r="G24" s="207">
        <v>0</v>
      </c>
      <c r="H24" s="343"/>
    </row>
    <row r="25" spans="1:8" ht="15">
      <c r="A25" s="91"/>
      <c r="B25" s="292"/>
      <c r="C25" s="96"/>
      <c r="D25" s="96"/>
      <c r="E25" s="96"/>
      <c r="F25" s="343"/>
      <c r="G25" s="343"/>
      <c r="H25" s="343"/>
    </row>
    <row r="26" spans="1:8" ht="15">
      <c r="A26" s="515" t="s">
        <v>13</v>
      </c>
      <c r="B26" s="515"/>
      <c r="C26" s="515"/>
      <c r="D26" s="515"/>
      <c r="E26" s="515"/>
      <c r="F26" s="515"/>
      <c r="G26" s="515"/>
      <c r="H26" s="407"/>
    </row>
    <row r="27" spans="1:8" ht="15">
      <c r="A27" s="89"/>
      <c r="B27" s="97"/>
      <c r="C27" s="97"/>
      <c r="D27" s="97"/>
      <c r="E27" s="97"/>
      <c r="F27" s="350"/>
      <c r="G27" s="350"/>
      <c r="H27" s="350"/>
    </row>
    <row r="28" spans="1:8" ht="15">
      <c r="A28" s="58" t="s">
        <v>442</v>
      </c>
      <c r="B28" s="58"/>
      <c r="C28" s="293">
        <f>E17</f>
        <v>356110</v>
      </c>
      <c r="D28" s="58" t="s">
        <v>441</v>
      </c>
      <c r="E28" s="58"/>
      <c r="F28" s="344"/>
      <c r="G28" s="344"/>
      <c r="H28" s="344"/>
    </row>
    <row r="29" spans="1:8" ht="15">
      <c r="A29" s="58"/>
      <c r="B29" s="57"/>
      <c r="C29" s="57"/>
      <c r="D29" s="57"/>
      <c r="E29" s="57"/>
      <c r="F29" s="344"/>
      <c r="G29" s="344"/>
      <c r="H29" s="344"/>
    </row>
    <row r="30" spans="1:8" ht="15">
      <c r="A30" s="515" t="s">
        <v>14</v>
      </c>
      <c r="B30" s="516"/>
      <c r="C30" s="516"/>
      <c r="D30" s="516"/>
      <c r="E30" s="516"/>
      <c r="F30" s="516"/>
      <c r="G30" s="516"/>
      <c r="H30" s="408"/>
    </row>
    <row r="31" spans="1:8" ht="15">
      <c r="A31" s="519" t="s">
        <v>15</v>
      </c>
      <c r="B31" s="520"/>
      <c r="C31" s="520"/>
      <c r="D31" s="520"/>
      <c r="E31" s="520"/>
      <c r="F31" s="520"/>
      <c r="G31" s="520"/>
      <c r="H31" s="411"/>
    </row>
    <row r="32" spans="1:8" ht="15">
      <c r="A32" s="517" t="s">
        <v>16</v>
      </c>
      <c r="B32" s="518"/>
      <c r="C32" s="518"/>
      <c r="D32" s="518"/>
      <c r="E32" s="518"/>
      <c r="F32" s="518"/>
      <c r="G32" s="518"/>
      <c r="H32" s="413"/>
    </row>
    <row r="33" spans="1:8" ht="16.5" thickBot="1">
      <c r="A33" s="509" t="s">
        <v>17</v>
      </c>
      <c r="B33" s="509"/>
      <c r="C33" s="509"/>
      <c r="D33" s="509"/>
      <c r="E33" s="509"/>
      <c r="F33" s="509"/>
      <c r="G33" s="509"/>
      <c r="H33" s="406"/>
    </row>
    <row r="34" spans="1:8" ht="23.25" thickBot="1">
      <c r="A34" s="26"/>
      <c r="B34" s="104" t="s">
        <v>18</v>
      </c>
      <c r="C34" s="104"/>
      <c r="D34" s="41"/>
      <c r="E34" s="41"/>
      <c r="F34" s="351"/>
      <c r="G34" s="352"/>
      <c r="H34" s="416"/>
    </row>
    <row r="35" spans="1:8" ht="19.5" thickBot="1">
      <c r="A35" s="27"/>
      <c r="B35" s="106" t="s">
        <v>19</v>
      </c>
      <c r="C35" s="108">
        <f>SUM(C38+C98+C105)</f>
        <v>3960933.9</v>
      </c>
      <c r="D35" s="108">
        <f>SUM(D38+D98+D105)</f>
        <v>4149861</v>
      </c>
      <c r="E35" s="108">
        <f>SUM(E38+E98+E105)</f>
        <v>4008373</v>
      </c>
      <c r="F35" s="353">
        <f>E35/C35*100</f>
        <v>101.1976746191094</v>
      </c>
      <c r="G35" s="354">
        <f>SUM(E35/D35)*100</f>
        <v>96.59053640591817</v>
      </c>
      <c r="H35" s="417"/>
    </row>
    <row r="36" spans="1:8" ht="15.75" thickBot="1">
      <c r="A36" s="2"/>
      <c r="B36" s="1"/>
      <c r="C36" s="1"/>
      <c r="D36" s="1"/>
      <c r="E36" s="1"/>
      <c r="F36" s="355"/>
      <c r="G36" s="355"/>
      <c r="H36" s="355"/>
    </row>
    <row r="37" spans="1:8" ht="72.6" thickBot="1">
      <c r="A37" s="55" t="s">
        <v>20</v>
      </c>
      <c r="B37" s="56" t="s">
        <v>21</v>
      </c>
      <c r="C37" s="200" t="s">
        <v>654</v>
      </c>
      <c r="D37" s="200" t="s">
        <v>655</v>
      </c>
      <c r="E37" s="90" t="s">
        <v>656</v>
      </c>
      <c r="F37" s="356" t="s">
        <v>657</v>
      </c>
      <c r="G37" s="356" t="s">
        <v>658</v>
      </c>
      <c r="H37" s="418"/>
    </row>
    <row r="38" spans="1:11" ht="15.75" thickTop="1">
      <c r="A38" s="29">
        <v>6</v>
      </c>
      <c r="B38" s="211" t="s">
        <v>22</v>
      </c>
      <c r="C38" s="30">
        <f>SUM(C39+C44+C62+C77+C91+C95)</f>
        <v>3823412.33</v>
      </c>
      <c r="D38" s="30">
        <f>SUM(D39+D44+D62+D77+D91+D95)</f>
        <v>4008761</v>
      </c>
      <c r="E38" s="30">
        <f>SUM(E39+E44+E62+E77+E91+E95)</f>
        <v>3875218</v>
      </c>
      <c r="F38" s="357">
        <f>E38/C38*100</f>
        <v>101.35495901379802</v>
      </c>
      <c r="G38" s="357">
        <f>E38/D38*100</f>
        <v>96.66872133310018</v>
      </c>
      <c r="H38" s="419"/>
      <c r="J38" s="320">
        <f>SUM(E38-E44)</f>
        <v>1555782</v>
      </c>
      <c r="K38" s="320">
        <f>J38:J39*20%</f>
        <v>311156.4</v>
      </c>
    </row>
    <row r="39" spans="1:8" ht="15">
      <c r="A39" s="67">
        <v>61</v>
      </c>
      <c r="B39" s="212" t="s">
        <v>23</v>
      </c>
      <c r="C39" s="69">
        <f>SUM(C40:C42)</f>
        <v>562309.19</v>
      </c>
      <c r="D39" s="69">
        <f>SUM(D40:D43)</f>
        <v>580000</v>
      </c>
      <c r="E39" s="69">
        <f>SUM(E40:E43)</f>
        <v>489910</v>
      </c>
      <c r="F39" s="357">
        <f aca="true" t="shared" si="0" ref="F39:F104">E39/C39*100</f>
        <v>87.12466534647959</v>
      </c>
      <c r="G39" s="357">
        <f aca="true" t="shared" si="1" ref="G39:G101">E39/D39*100</f>
        <v>84.46724137931034</v>
      </c>
      <c r="H39" s="419"/>
    </row>
    <row r="40" spans="1:8" ht="15">
      <c r="A40" s="9">
        <v>611</v>
      </c>
      <c r="B40" s="10" t="s">
        <v>24</v>
      </c>
      <c r="C40" s="20">
        <v>469226.42</v>
      </c>
      <c r="D40" s="20">
        <v>200000</v>
      </c>
      <c r="E40" s="20">
        <v>182675</v>
      </c>
      <c r="F40" s="357">
        <f t="shared" si="0"/>
        <v>38.931098551526574</v>
      </c>
      <c r="G40" s="357">
        <f t="shared" si="1"/>
        <v>91.3375</v>
      </c>
      <c r="H40" s="419"/>
    </row>
    <row r="41" spans="1:8" ht="15">
      <c r="A41" s="9">
        <v>613</v>
      </c>
      <c r="B41" s="10" t="s">
        <v>25</v>
      </c>
      <c r="C41" s="20">
        <v>51859.19</v>
      </c>
      <c r="D41" s="20">
        <v>30000</v>
      </c>
      <c r="E41" s="20">
        <v>22025</v>
      </c>
      <c r="F41" s="357">
        <f t="shared" si="0"/>
        <v>42.47077518950836</v>
      </c>
      <c r="G41" s="357">
        <f t="shared" si="1"/>
        <v>73.41666666666666</v>
      </c>
      <c r="H41" s="419"/>
    </row>
    <row r="42" spans="1:8" ht="15">
      <c r="A42" s="9">
        <v>614</v>
      </c>
      <c r="B42" s="10" t="s">
        <v>26</v>
      </c>
      <c r="C42" s="20">
        <v>41223.58</v>
      </c>
      <c r="D42" s="20">
        <v>30000</v>
      </c>
      <c r="E42" s="20">
        <v>25746</v>
      </c>
      <c r="F42" s="357">
        <f t="shared" si="0"/>
        <v>62.45454664539082</v>
      </c>
      <c r="G42" s="357">
        <f t="shared" si="1"/>
        <v>85.82</v>
      </c>
      <c r="H42" s="419"/>
    </row>
    <row r="43" spans="1:10" ht="15">
      <c r="A43" s="9">
        <v>616</v>
      </c>
      <c r="B43" s="10" t="s">
        <v>669</v>
      </c>
      <c r="C43" s="20">
        <v>0</v>
      </c>
      <c r="D43" s="20">
        <v>320000</v>
      </c>
      <c r="E43" s="20">
        <v>259464</v>
      </c>
      <c r="F43" s="357" t="e">
        <f t="shared" si="0"/>
        <v>#DIV/0!</v>
      </c>
      <c r="G43" s="357">
        <f t="shared" si="1"/>
        <v>81.0825</v>
      </c>
      <c r="H43" s="419"/>
      <c r="J43" s="320"/>
    </row>
    <row r="44" spans="1:10" ht="24" customHeight="1">
      <c r="A44" s="70">
        <v>63</v>
      </c>
      <c r="B44" s="213" t="s">
        <v>27</v>
      </c>
      <c r="C44" s="71">
        <f>SUM(C45+C51+C56+C58)</f>
        <v>2047039.8</v>
      </c>
      <c r="D44" s="71">
        <f>SUM(D45+D51+D56+D58)</f>
        <v>2318150</v>
      </c>
      <c r="E44" s="71">
        <f>SUM(E45+E51+E56+E58)</f>
        <v>2319436</v>
      </c>
      <c r="F44" s="357">
        <f t="shared" si="0"/>
        <v>113.30683458133055</v>
      </c>
      <c r="G44" s="357">
        <f t="shared" si="1"/>
        <v>100.05547527122923</v>
      </c>
      <c r="H44" s="419"/>
      <c r="J44" s="320"/>
    </row>
    <row r="45" spans="1:10" ht="15">
      <c r="A45" s="31">
        <v>633</v>
      </c>
      <c r="B45" s="32" t="s">
        <v>28</v>
      </c>
      <c r="C45" s="33">
        <f>SUM(C46:C50)</f>
        <v>1759934</v>
      </c>
      <c r="D45" s="33">
        <f>SUM(D46:D49)</f>
        <v>2074400</v>
      </c>
      <c r="E45" s="33">
        <f>SUM(E46:E49)</f>
        <v>2076392</v>
      </c>
      <c r="F45" s="357">
        <f t="shared" si="0"/>
        <v>117.98124247841113</v>
      </c>
      <c r="G45" s="357">
        <f t="shared" si="1"/>
        <v>100.09602776706517</v>
      </c>
      <c r="H45" s="419"/>
      <c r="J45" s="320"/>
    </row>
    <row r="46" spans="1:10" ht="15">
      <c r="A46" s="23">
        <v>6331</v>
      </c>
      <c r="B46" s="12" t="s">
        <v>29</v>
      </c>
      <c r="C46" s="63">
        <v>1191534</v>
      </c>
      <c r="D46" s="63">
        <v>1376500</v>
      </c>
      <c r="E46" s="63">
        <v>1386492</v>
      </c>
      <c r="F46" s="357">
        <f t="shared" si="0"/>
        <v>116.36193344042218</v>
      </c>
      <c r="G46" s="357">
        <f t="shared" si="1"/>
        <v>100.72589901925173</v>
      </c>
      <c r="H46" s="419"/>
      <c r="J46" s="320"/>
    </row>
    <row r="47" spans="1:10" ht="15">
      <c r="A47" s="23">
        <v>6331</v>
      </c>
      <c r="B47" s="12" t="s">
        <v>594</v>
      </c>
      <c r="C47" s="63">
        <v>2400</v>
      </c>
      <c r="D47" s="63">
        <v>2200</v>
      </c>
      <c r="E47" s="63">
        <v>2200</v>
      </c>
      <c r="F47" s="357">
        <v>0</v>
      </c>
      <c r="G47" s="357">
        <f t="shared" si="1"/>
        <v>100</v>
      </c>
      <c r="H47" s="419"/>
      <c r="J47" s="320"/>
    </row>
    <row r="48" spans="1:8" ht="15">
      <c r="A48" s="23">
        <v>6332</v>
      </c>
      <c r="B48" s="12" t="s">
        <v>595</v>
      </c>
      <c r="C48" s="450">
        <v>39000</v>
      </c>
      <c r="D48" s="63">
        <v>51400</v>
      </c>
      <c r="E48" s="63">
        <v>51400</v>
      </c>
      <c r="F48" s="357">
        <f t="shared" si="0"/>
        <v>131.7948717948718</v>
      </c>
      <c r="G48" s="357">
        <f t="shared" si="1"/>
        <v>100</v>
      </c>
      <c r="H48" s="419"/>
    </row>
    <row r="49" spans="1:8" ht="15">
      <c r="A49" s="23">
        <v>6332</v>
      </c>
      <c r="B49" s="12" t="s">
        <v>30</v>
      </c>
      <c r="C49" s="63">
        <v>527000</v>
      </c>
      <c r="D49" s="63">
        <v>644300</v>
      </c>
      <c r="E49" s="63">
        <v>636300</v>
      </c>
      <c r="F49" s="357">
        <f t="shared" si="0"/>
        <v>120.74003795066415</v>
      </c>
      <c r="G49" s="357">
        <f t="shared" si="1"/>
        <v>98.75834238708676</v>
      </c>
      <c r="H49" s="419"/>
    </row>
    <row r="50" spans="1:8" ht="15">
      <c r="A50" s="23">
        <v>6334</v>
      </c>
      <c r="B50" s="12" t="s">
        <v>663</v>
      </c>
      <c r="C50" s="63">
        <v>0</v>
      </c>
      <c r="D50" s="63">
        <v>0</v>
      </c>
      <c r="E50" s="63">
        <v>0</v>
      </c>
      <c r="F50" s="357" t="e">
        <f t="shared" si="0"/>
        <v>#DIV/0!</v>
      </c>
      <c r="G50" s="357" t="e">
        <f t="shared" si="1"/>
        <v>#DIV/0!</v>
      </c>
      <c r="H50" s="419"/>
    </row>
    <row r="51" spans="1:8" ht="15">
      <c r="A51" s="31">
        <v>634</v>
      </c>
      <c r="B51" s="32" t="s">
        <v>31</v>
      </c>
      <c r="C51" s="33">
        <f>SUM(C52:C55)</f>
        <v>286105.8</v>
      </c>
      <c r="D51" s="33">
        <f>SUM(D52:D55)</f>
        <v>208050</v>
      </c>
      <c r="E51" s="33">
        <f>SUM(E52:E55)</f>
        <v>207344</v>
      </c>
      <c r="F51" s="357">
        <f t="shared" si="0"/>
        <v>72.47109286145196</v>
      </c>
      <c r="G51" s="357">
        <f t="shared" si="1"/>
        <v>99.66065849555396</v>
      </c>
      <c r="H51" s="419"/>
    </row>
    <row r="52" spans="1:8" ht="15">
      <c r="A52" s="11">
        <v>63414</v>
      </c>
      <c r="B52" s="12" t="s">
        <v>664</v>
      </c>
      <c r="C52" s="54">
        <v>285405.8</v>
      </c>
      <c r="D52" s="54">
        <v>208050</v>
      </c>
      <c r="E52" s="54">
        <v>207344</v>
      </c>
      <c r="F52" s="357">
        <f t="shared" si="0"/>
        <v>72.64883895141585</v>
      </c>
      <c r="G52" s="357">
        <f t="shared" si="1"/>
        <v>99.66065849555396</v>
      </c>
      <c r="H52" s="419"/>
    </row>
    <row r="53" spans="1:8" ht="15">
      <c r="A53" s="11"/>
      <c r="B53" s="12" t="s">
        <v>665</v>
      </c>
      <c r="C53" s="54">
        <v>0</v>
      </c>
      <c r="D53" s="54">
        <v>0</v>
      </c>
      <c r="E53" s="54">
        <v>0</v>
      </c>
      <c r="F53" s="357" t="e">
        <f t="shared" si="0"/>
        <v>#DIV/0!</v>
      </c>
      <c r="G53" s="357" t="e">
        <f t="shared" si="1"/>
        <v>#DIV/0!</v>
      </c>
      <c r="H53" s="419"/>
    </row>
    <row r="54" spans="1:8" ht="24">
      <c r="A54" s="11">
        <v>63425</v>
      </c>
      <c r="B54" s="15" t="s">
        <v>497</v>
      </c>
      <c r="C54" s="54">
        <v>0</v>
      </c>
      <c r="D54" s="54">
        <v>0</v>
      </c>
      <c r="E54" s="54">
        <v>0</v>
      </c>
      <c r="F54" s="357" t="e">
        <f t="shared" si="0"/>
        <v>#DIV/0!</v>
      </c>
      <c r="G54" s="357">
        <v>0</v>
      </c>
      <c r="H54" s="419"/>
    </row>
    <row r="55" spans="1:8" ht="24">
      <c r="A55" s="11">
        <v>63426</v>
      </c>
      <c r="B55" s="15" t="s">
        <v>596</v>
      </c>
      <c r="C55" s="360">
        <v>700</v>
      </c>
      <c r="D55" s="54">
        <v>0</v>
      </c>
      <c r="E55" s="54">
        <v>0</v>
      </c>
      <c r="F55" s="357">
        <f t="shared" si="0"/>
        <v>0</v>
      </c>
      <c r="G55" s="357" t="e">
        <f t="shared" si="1"/>
        <v>#DIV/0!</v>
      </c>
      <c r="H55" s="419"/>
    </row>
    <row r="56" spans="1:8" ht="24.6">
      <c r="A56" s="294">
        <v>636</v>
      </c>
      <c r="B56" s="432" t="s">
        <v>597</v>
      </c>
      <c r="C56" s="433">
        <f>SUM(C57)</f>
        <v>1000</v>
      </c>
      <c r="D56" s="433">
        <f aca="true" t="shared" si="2" ref="D56:E56">SUM(D57)</f>
        <v>0</v>
      </c>
      <c r="E56" s="433">
        <f t="shared" si="2"/>
        <v>0</v>
      </c>
      <c r="F56" s="357">
        <f t="shared" si="0"/>
        <v>0</v>
      </c>
      <c r="G56" s="357" t="e">
        <f t="shared" si="1"/>
        <v>#DIV/0!</v>
      </c>
      <c r="H56" s="419"/>
    </row>
    <row r="57" spans="1:8" ht="15">
      <c r="A57" s="11">
        <v>6362</v>
      </c>
      <c r="B57" s="15" t="s">
        <v>598</v>
      </c>
      <c r="C57" s="360">
        <v>1000</v>
      </c>
      <c r="D57" s="54">
        <v>0</v>
      </c>
      <c r="E57" s="54">
        <v>0</v>
      </c>
      <c r="F57" s="357">
        <f t="shared" si="0"/>
        <v>0</v>
      </c>
      <c r="G57" s="357" t="e">
        <f t="shared" si="1"/>
        <v>#DIV/0!</v>
      </c>
      <c r="H57" s="419"/>
    </row>
    <row r="58" spans="1:8" ht="15">
      <c r="A58" s="294">
        <v>638</v>
      </c>
      <c r="B58" s="432" t="s">
        <v>599</v>
      </c>
      <c r="C58" s="433">
        <f>SUM(C59:C61)</f>
        <v>0</v>
      </c>
      <c r="D58" s="433">
        <f>SUM(D59:D61)</f>
        <v>35700</v>
      </c>
      <c r="E58" s="433">
        <f>SUM(E59:E61)</f>
        <v>35700</v>
      </c>
      <c r="F58" s="357" t="e">
        <f t="shared" si="0"/>
        <v>#DIV/0!</v>
      </c>
      <c r="G58" s="357">
        <f t="shared" si="1"/>
        <v>100</v>
      </c>
      <c r="H58" s="419"/>
    </row>
    <row r="59" spans="1:8" ht="15">
      <c r="A59" s="11">
        <v>63821</v>
      </c>
      <c r="B59" s="15" t="s">
        <v>677</v>
      </c>
      <c r="C59" s="54">
        <v>0</v>
      </c>
      <c r="D59" s="54">
        <v>0</v>
      </c>
      <c r="E59" s="54">
        <v>0</v>
      </c>
      <c r="F59" s="357" t="e">
        <f t="shared" si="0"/>
        <v>#DIV/0!</v>
      </c>
      <c r="G59" s="357" t="e">
        <f t="shared" si="1"/>
        <v>#DIV/0!</v>
      </c>
      <c r="H59" s="419"/>
    </row>
    <row r="60" spans="1:8" ht="15">
      <c r="A60" s="11">
        <v>63821</v>
      </c>
      <c r="B60" s="15" t="s">
        <v>667</v>
      </c>
      <c r="C60" s="54">
        <v>0</v>
      </c>
      <c r="D60" s="54">
        <v>0</v>
      </c>
      <c r="E60" s="54">
        <v>0</v>
      </c>
      <c r="F60" s="357" t="e">
        <f t="shared" si="0"/>
        <v>#DIV/0!</v>
      </c>
      <c r="G60" s="357" t="e">
        <f t="shared" si="1"/>
        <v>#DIV/0!</v>
      </c>
      <c r="H60" s="419"/>
    </row>
    <row r="61" spans="1:8" ht="15">
      <c r="A61" s="11">
        <v>63821</v>
      </c>
      <c r="B61" s="15" t="s">
        <v>666</v>
      </c>
      <c r="C61" s="54">
        <v>0</v>
      </c>
      <c r="D61" s="54">
        <v>35700</v>
      </c>
      <c r="E61" s="54">
        <v>35700</v>
      </c>
      <c r="F61" s="357" t="e">
        <f t="shared" si="0"/>
        <v>#DIV/0!</v>
      </c>
      <c r="G61" s="357">
        <f t="shared" si="1"/>
        <v>100</v>
      </c>
      <c r="H61" s="419"/>
    </row>
    <row r="62" spans="1:8" ht="15">
      <c r="A62" s="67">
        <v>64</v>
      </c>
      <c r="B62" s="212" t="s">
        <v>33</v>
      </c>
      <c r="C62" s="69">
        <f>SUM(C63+C64+C65+C75)</f>
        <v>467473.10000000003</v>
      </c>
      <c r="D62" s="69">
        <f>SUM(D63+D64+D65+D75)</f>
        <v>455611</v>
      </c>
      <c r="E62" s="69">
        <f>SUM(E63+E64+E65+E75)</f>
        <v>465331</v>
      </c>
      <c r="F62" s="357">
        <f t="shared" si="0"/>
        <v>99.54177042486508</v>
      </c>
      <c r="G62" s="357">
        <f t="shared" si="1"/>
        <v>102.13339888633067</v>
      </c>
      <c r="H62" s="419"/>
    </row>
    <row r="63" spans="1:10" ht="15">
      <c r="A63" s="294">
        <v>641</v>
      </c>
      <c r="B63" s="295" t="s">
        <v>34</v>
      </c>
      <c r="C63" s="296">
        <v>3541.05</v>
      </c>
      <c r="D63" s="296">
        <v>3700</v>
      </c>
      <c r="E63" s="296">
        <v>3620</v>
      </c>
      <c r="F63" s="357">
        <f t="shared" si="0"/>
        <v>102.22956467714377</v>
      </c>
      <c r="G63" s="357">
        <f t="shared" si="1"/>
        <v>97.83783783783784</v>
      </c>
      <c r="H63" s="420"/>
      <c r="I63" s="498"/>
      <c r="J63" s="320"/>
    </row>
    <row r="64" spans="1:10" ht="15">
      <c r="A64" s="294">
        <v>641</v>
      </c>
      <c r="B64" s="295" t="s">
        <v>600</v>
      </c>
      <c r="C64" s="296">
        <v>4.34</v>
      </c>
      <c r="D64" s="296">
        <v>1</v>
      </c>
      <c r="E64" s="296">
        <v>0</v>
      </c>
      <c r="F64" s="357">
        <v>0</v>
      </c>
      <c r="G64" s="357">
        <f t="shared" si="1"/>
        <v>0</v>
      </c>
      <c r="H64" s="419"/>
      <c r="I64" s="499"/>
      <c r="J64" s="320"/>
    </row>
    <row r="65" spans="1:10" ht="15">
      <c r="A65" s="31">
        <v>642</v>
      </c>
      <c r="B65" s="32" t="s">
        <v>35</v>
      </c>
      <c r="C65" s="33">
        <f>SUM(C66+C68+C71+C73)</f>
        <v>463927.71</v>
      </c>
      <c r="D65" s="33">
        <f>SUM(D66+D68+D71+D73)</f>
        <v>451910</v>
      </c>
      <c r="E65" s="33">
        <f>SUM(E66+E68+E71+E73)</f>
        <v>461711</v>
      </c>
      <c r="F65" s="357">
        <f t="shared" si="0"/>
        <v>99.52218633372858</v>
      </c>
      <c r="G65" s="357">
        <f t="shared" si="1"/>
        <v>102.1687946715054</v>
      </c>
      <c r="H65" s="419"/>
      <c r="J65" s="320"/>
    </row>
    <row r="66" spans="1:8" ht="15">
      <c r="A66" s="303">
        <v>6421</v>
      </c>
      <c r="B66" s="306" t="s">
        <v>36</v>
      </c>
      <c r="C66" s="305">
        <f>SUM(C67)</f>
        <v>8925.78</v>
      </c>
      <c r="D66" s="305">
        <f>SUM(D67)</f>
        <v>9000</v>
      </c>
      <c r="E66" s="305">
        <f>SUM(E67)</f>
        <v>8992</v>
      </c>
      <c r="F66" s="357">
        <f t="shared" si="0"/>
        <v>100.74189594634866</v>
      </c>
      <c r="G66" s="357">
        <f t="shared" si="1"/>
        <v>99.91111111111111</v>
      </c>
      <c r="H66" s="419"/>
    </row>
    <row r="67" spans="1:9" ht="15">
      <c r="A67" s="272">
        <v>64219</v>
      </c>
      <c r="B67" s="219" t="s">
        <v>443</v>
      </c>
      <c r="C67" s="307">
        <v>8925.78</v>
      </c>
      <c r="D67" s="307">
        <v>9000</v>
      </c>
      <c r="E67" s="307">
        <v>8992</v>
      </c>
      <c r="F67" s="357">
        <f t="shared" si="0"/>
        <v>100.74189594634866</v>
      </c>
      <c r="G67" s="357">
        <f t="shared" si="1"/>
        <v>99.91111111111111</v>
      </c>
      <c r="H67" s="420"/>
      <c r="I67" s="388"/>
    </row>
    <row r="68" spans="1:8" ht="15">
      <c r="A68" s="297">
        <v>6422</v>
      </c>
      <c r="B68" s="298" t="s">
        <v>37</v>
      </c>
      <c r="C68" s="299">
        <f>SUM(C69:C70)</f>
        <v>410613</v>
      </c>
      <c r="D68" s="299">
        <f>SUM(D69:D70)</f>
        <v>407910</v>
      </c>
      <c r="E68" s="299">
        <f>SUM(E69:E70)</f>
        <v>422557</v>
      </c>
      <c r="F68" s="357">
        <f t="shared" si="0"/>
        <v>102.90882168854858</v>
      </c>
      <c r="G68" s="357">
        <f t="shared" si="1"/>
        <v>103.59074305606629</v>
      </c>
      <c r="H68" s="419"/>
    </row>
    <row r="69" spans="1:8" ht="15">
      <c r="A69" s="11" t="s">
        <v>444</v>
      </c>
      <c r="B69" s="12" t="s">
        <v>445</v>
      </c>
      <c r="C69" s="308">
        <v>162526.5</v>
      </c>
      <c r="D69" s="54">
        <v>160000</v>
      </c>
      <c r="E69" s="13">
        <v>173519</v>
      </c>
      <c r="F69" s="357">
        <f t="shared" si="0"/>
        <v>106.76351241182206</v>
      </c>
      <c r="G69" s="357">
        <f t="shared" si="1"/>
        <v>108.449375</v>
      </c>
      <c r="H69" s="419"/>
    </row>
    <row r="70" spans="1:8" ht="15">
      <c r="A70" s="11">
        <v>64222</v>
      </c>
      <c r="B70" s="12" t="s">
        <v>38</v>
      </c>
      <c r="C70" s="308">
        <v>248086.5</v>
      </c>
      <c r="D70" s="54">
        <v>247910</v>
      </c>
      <c r="E70" s="13">
        <v>249038</v>
      </c>
      <c r="F70" s="357">
        <f t="shared" si="0"/>
        <v>100.38353558133957</v>
      </c>
      <c r="G70" s="357">
        <f t="shared" si="1"/>
        <v>100.45500383203583</v>
      </c>
      <c r="H70" s="419"/>
    </row>
    <row r="71" spans="1:8" ht="15">
      <c r="A71" s="300">
        <v>6423</v>
      </c>
      <c r="B71" s="301" t="s">
        <v>39</v>
      </c>
      <c r="C71" s="302">
        <f>SUM(C72)</f>
        <v>26681.36</v>
      </c>
      <c r="D71" s="302">
        <f>SUM(D72)</f>
        <v>20000</v>
      </c>
      <c r="E71" s="302">
        <f>SUM(E72)</f>
        <v>17358</v>
      </c>
      <c r="F71" s="357">
        <f t="shared" si="0"/>
        <v>65.05665378376514</v>
      </c>
      <c r="G71" s="357">
        <f t="shared" si="1"/>
        <v>86.79</v>
      </c>
      <c r="H71" s="419"/>
    </row>
    <row r="72" spans="1:8" ht="15">
      <c r="A72" s="11">
        <v>6423</v>
      </c>
      <c r="B72" s="125" t="s">
        <v>39</v>
      </c>
      <c r="C72" s="79">
        <v>26681.36</v>
      </c>
      <c r="D72" s="13">
        <v>20000</v>
      </c>
      <c r="E72" s="13">
        <v>17358</v>
      </c>
      <c r="F72" s="357">
        <f t="shared" si="0"/>
        <v>65.05665378376514</v>
      </c>
      <c r="G72" s="357">
        <f t="shared" si="1"/>
        <v>86.79</v>
      </c>
      <c r="H72" s="419"/>
    </row>
    <row r="73" spans="1:8" ht="15">
      <c r="A73" s="303">
        <v>6429</v>
      </c>
      <c r="B73" s="301" t="s">
        <v>40</v>
      </c>
      <c r="C73" s="304">
        <f>SUM(C74)</f>
        <v>17707.57</v>
      </c>
      <c r="D73" s="304">
        <f>SUM(D74)</f>
        <v>15000</v>
      </c>
      <c r="E73" s="304">
        <f>SUM(E74)</f>
        <v>12804</v>
      </c>
      <c r="F73" s="357">
        <f t="shared" si="0"/>
        <v>72.30805807911533</v>
      </c>
      <c r="G73" s="357">
        <f t="shared" si="1"/>
        <v>85.36</v>
      </c>
      <c r="H73" s="419"/>
    </row>
    <row r="74" spans="1:8" ht="15">
      <c r="A74" s="11">
        <v>6429900</v>
      </c>
      <c r="B74" s="125" t="s">
        <v>41</v>
      </c>
      <c r="C74" s="79">
        <v>17707.57</v>
      </c>
      <c r="D74" s="476">
        <v>15000</v>
      </c>
      <c r="E74" s="476">
        <v>12804</v>
      </c>
      <c r="F74" s="357">
        <f t="shared" si="0"/>
        <v>72.30805807911533</v>
      </c>
      <c r="G74" s="357">
        <f t="shared" si="1"/>
        <v>85.36</v>
      </c>
      <c r="H74" s="419"/>
    </row>
    <row r="75" spans="1:8" ht="12.75" customHeight="1">
      <c r="A75" s="35">
        <v>643</v>
      </c>
      <c r="B75" s="34" t="s">
        <v>42</v>
      </c>
      <c r="C75" s="37">
        <f>SUM(C76)</f>
        <v>0</v>
      </c>
      <c r="D75" s="37">
        <f>SUM(D76)</f>
        <v>0</v>
      </c>
      <c r="E75" s="37">
        <f>SUM(E76)</f>
        <v>0</v>
      </c>
      <c r="F75" s="357">
        <v>0</v>
      </c>
      <c r="G75" s="357">
        <v>0</v>
      </c>
      <c r="H75" s="419"/>
    </row>
    <row r="76" spans="1:8" ht="25.5" customHeight="1">
      <c r="A76" s="23">
        <v>6432</v>
      </c>
      <c r="B76" s="15" t="s">
        <v>43</v>
      </c>
      <c r="C76" s="80">
        <v>0</v>
      </c>
      <c r="D76" s="20">
        <v>0</v>
      </c>
      <c r="E76" s="20">
        <v>0</v>
      </c>
      <c r="F76" s="357">
        <v>0</v>
      </c>
      <c r="G76" s="357">
        <v>0</v>
      </c>
      <c r="H76" s="419"/>
    </row>
    <row r="77" spans="1:8" ht="24.75" customHeight="1">
      <c r="A77" s="70">
        <v>65</v>
      </c>
      <c r="B77" s="213" t="s">
        <v>44</v>
      </c>
      <c r="C77" s="71">
        <f>SUM(C78+C83+C87)</f>
        <v>703203.24</v>
      </c>
      <c r="D77" s="71">
        <f>SUM(D78+D83+D87)</f>
        <v>615500</v>
      </c>
      <c r="E77" s="71">
        <f>SUM(E78+E83+E87)</f>
        <v>557386</v>
      </c>
      <c r="F77" s="357">
        <f t="shared" si="0"/>
        <v>79.26385549645647</v>
      </c>
      <c r="G77" s="357">
        <f t="shared" si="1"/>
        <v>90.55824532900081</v>
      </c>
      <c r="H77" s="419"/>
    </row>
    <row r="78" spans="1:8" ht="15">
      <c r="A78" s="74">
        <v>651</v>
      </c>
      <c r="B78" s="34" t="s">
        <v>45</v>
      </c>
      <c r="C78" s="38">
        <f>SUM(C79:C82)</f>
        <v>149117.1</v>
      </c>
      <c r="D78" s="38">
        <f>SUM(D79:D82)</f>
        <v>152000</v>
      </c>
      <c r="E78" s="38">
        <f>SUM(E79:E82)</f>
        <v>122470</v>
      </c>
      <c r="F78" s="357">
        <f t="shared" si="0"/>
        <v>82.13008434311021</v>
      </c>
      <c r="G78" s="357">
        <f t="shared" si="1"/>
        <v>80.57236842105263</v>
      </c>
      <c r="H78" s="419"/>
    </row>
    <row r="79" spans="1:9" ht="13.5" customHeight="1">
      <c r="A79" s="264">
        <v>65123</v>
      </c>
      <c r="B79" s="265" t="s">
        <v>46</v>
      </c>
      <c r="C79" s="309">
        <v>800</v>
      </c>
      <c r="D79" s="266">
        <v>1000</v>
      </c>
      <c r="E79" s="266">
        <v>1000</v>
      </c>
      <c r="F79" s="357">
        <f t="shared" si="0"/>
        <v>125</v>
      </c>
      <c r="G79" s="357">
        <f t="shared" si="1"/>
        <v>100</v>
      </c>
      <c r="H79" s="420"/>
      <c r="I79" s="389"/>
    </row>
    <row r="80" spans="1:9" ht="13.5" customHeight="1">
      <c r="A80" s="264">
        <v>65129</v>
      </c>
      <c r="B80" s="265" t="s">
        <v>575</v>
      </c>
      <c r="C80" s="309">
        <v>0</v>
      </c>
      <c r="D80" s="266">
        <v>0</v>
      </c>
      <c r="E80" s="266">
        <v>0</v>
      </c>
      <c r="F80" s="357" t="e">
        <f t="shared" si="0"/>
        <v>#DIV/0!</v>
      </c>
      <c r="G80" s="357">
        <v>0</v>
      </c>
      <c r="H80" s="420"/>
      <c r="I80" s="389"/>
    </row>
    <row r="81" spans="1:9" ht="13.5" customHeight="1">
      <c r="A81" s="264">
        <v>6513</v>
      </c>
      <c r="B81" s="265" t="s">
        <v>676</v>
      </c>
      <c r="C81" s="309">
        <v>0</v>
      </c>
      <c r="D81" s="266">
        <v>1000</v>
      </c>
      <c r="E81" s="266">
        <v>889</v>
      </c>
      <c r="F81" s="357" t="e">
        <f t="shared" si="0"/>
        <v>#DIV/0!</v>
      </c>
      <c r="G81" s="357">
        <v>0</v>
      </c>
      <c r="H81" s="420"/>
      <c r="I81" s="389"/>
    </row>
    <row r="82" spans="1:9" ht="12.75" customHeight="1">
      <c r="A82" s="52">
        <v>6514</v>
      </c>
      <c r="B82" s="263" t="s">
        <v>47</v>
      </c>
      <c r="C82" s="310">
        <v>148317.1</v>
      </c>
      <c r="D82" s="204">
        <v>150000</v>
      </c>
      <c r="E82" s="204">
        <v>120581</v>
      </c>
      <c r="F82" s="357">
        <f t="shared" si="0"/>
        <v>81.29945906439649</v>
      </c>
      <c r="G82" s="357">
        <f t="shared" si="1"/>
        <v>80.38733333333333</v>
      </c>
      <c r="H82" s="420"/>
      <c r="I82" s="390"/>
    </row>
    <row r="83" spans="1:8" ht="15">
      <c r="A83" s="31">
        <v>652</v>
      </c>
      <c r="B83" s="32" t="s">
        <v>48</v>
      </c>
      <c r="C83" s="33">
        <f>SUM(C84:C86)</f>
        <v>139223.05</v>
      </c>
      <c r="D83" s="33">
        <f>SUM(D84:D86)</f>
        <v>106000</v>
      </c>
      <c r="E83" s="33">
        <f>SUM(E84:E86)</f>
        <v>85428</v>
      </c>
      <c r="F83" s="357">
        <f t="shared" si="0"/>
        <v>61.36052902159521</v>
      </c>
      <c r="G83" s="357">
        <f t="shared" si="1"/>
        <v>80.59245283018868</v>
      </c>
      <c r="H83" s="419"/>
    </row>
    <row r="84" spans="1:8" ht="15">
      <c r="A84" s="52">
        <v>6522</v>
      </c>
      <c r="B84" s="214" t="s">
        <v>49</v>
      </c>
      <c r="C84" s="311">
        <v>2519.57</v>
      </c>
      <c r="D84" s="53">
        <v>3000</v>
      </c>
      <c r="E84" s="53">
        <v>2364</v>
      </c>
      <c r="F84" s="357">
        <f t="shared" si="0"/>
        <v>93.82553372202399</v>
      </c>
      <c r="G84" s="357">
        <f t="shared" si="1"/>
        <v>78.8</v>
      </c>
      <c r="H84" s="419"/>
    </row>
    <row r="85" spans="1:8" ht="15">
      <c r="A85" s="52">
        <v>6524</v>
      </c>
      <c r="B85" s="214" t="s">
        <v>50</v>
      </c>
      <c r="C85" s="311">
        <v>127938.04</v>
      </c>
      <c r="D85" s="53">
        <v>90000</v>
      </c>
      <c r="E85" s="53">
        <v>69445</v>
      </c>
      <c r="F85" s="357">
        <f t="shared" si="0"/>
        <v>54.280181250236446</v>
      </c>
      <c r="G85" s="357">
        <f t="shared" si="1"/>
        <v>77.16111111111111</v>
      </c>
      <c r="H85" s="419"/>
    </row>
    <row r="86" spans="1:8" ht="15">
      <c r="A86" s="52">
        <v>6526</v>
      </c>
      <c r="B86" s="214" t="s">
        <v>51</v>
      </c>
      <c r="C86" s="311">
        <v>8765.44</v>
      </c>
      <c r="D86" s="53">
        <v>13000</v>
      </c>
      <c r="E86" s="53">
        <v>13619</v>
      </c>
      <c r="F86" s="357">
        <f t="shared" si="0"/>
        <v>155.3715500876168</v>
      </c>
      <c r="G86" s="357">
        <f t="shared" si="1"/>
        <v>104.76153846153846</v>
      </c>
      <c r="H86" s="419"/>
    </row>
    <row r="87" spans="1:8" ht="14.25" customHeight="1">
      <c r="A87" s="31">
        <v>653</v>
      </c>
      <c r="B87" s="34" t="s">
        <v>52</v>
      </c>
      <c r="C87" s="33">
        <f>SUM(C88:C90)</f>
        <v>414863.08999999997</v>
      </c>
      <c r="D87" s="33">
        <f>SUM(D88:D90)</f>
        <v>357500</v>
      </c>
      <c r="E87" s="33">
        <f>SUM(E88:E90)</f>
        <v>349488</v>
      </c>
      <c r="F87" s="357">
        <f t="shared" si="0"/>
        <v>84.2417675672232</v>
      </c>
      <c r="G87" s="357">
        <f t="shared" si="1"/>
        <v>97.7588811188811</v>
      </c>
      <c r="H87" s="419"/>
    </row>
    <row r="88" spans="1:8" ht="12.75" customHeight="1">
      <c r="A88" s="11">
        <v>65311</v>
      </c>
      <c r="B88" s="15" t="s">
        <v>53</v>
      </c>
      <c r="C88" s="308">
        <v>31529.86</v>
      </c>
      <c r="D88" s="13">
        <v>7500</v>
      </c>
      <c r="E88" s="13">
        <v>6499</v>
      </c>
      <c r="F88" s="357">
        <f t="shared" si="0"/>
        <v>20.61220696825168</v>
      </c>
      <c r="G88" s="357">
        <f t="shared" si="1"/>
        <v>86.65333333333334</v>
      </c>
      <c r="H88" s="419"/>
    </row>
    <row r="89" spans="1:8" ht="12.75" customHeight="1">
      <c r="A89" s="11">
        <v>65331</v>
      </c>
      <c r="B89" s="15" t="s">
        <v>668</v>
      </c>
      <c r="C89" s="308">
        <v>0</v>
      </c>
      <c r="D89" s="13">
        <v>0</v>
      </c>
      <c r="E89" s="13">
        <v>250</v>
      </c>
      <c r="F89" s="357" t="e">
        <f t="shared" si="0"/>
        <v>#DIV/0!</v>
      </c>
      <c r="G89" s="357" t="e">
        <f t="shared" si="1"/>
        <v>#DIV/0!</v>
      </c>
      <c r="H89" s="419"/>
    </row>
    <row r="90" spans="1:8" ht="15">
      <c r="A90" s="11">
        <v>65321</v>
      </c>
      <c r="B90" s="12" t="s">
        <v>54</v>
      </c>
      <c r="C90" s="308">
        <v>383333.23</v>
      </c>
      <c r="D90" s="13">
        <v>350000</v>
      </c>
      <c r="E90" s="13">
        <v>342739</v>
      </c>
      <c r="F90" s="357">
        <f t="shared" si="0"/>
        <v>89.41019801492295</v>
      </c>
      <c r="G90" s="357">
        <f t="shared" si="1"/>
        <v>97.92542857142857</v>
      </c>
      <c r="H90" s="419"/>
    </row>
    <row r="91" spans="1:8" ht="15">
      <c r="A91" s="72">
        <v>66</v>
      </c>
      <c r="B91" s="212" t="s">
        <v>40</v>
      </c>
      <c r="C91" s="73">
        <f>SUM(C92)</f>
        <v>43087</v>
      </c>
      <c r="D91" s="73">
        <f>SUM(D92)</f>
        <v>39500</v>
      </c>
      <c r="E91" s="73">
        <f>SUM(E92)</f>
        <v>43155</v>
      </c>
      <c r="F91" s="357">
        <f t="shared" si="0"/>
        <v>100.15782022419755</v>
      </c>
      <c r="G91" s="357">
        <f t="shared" si="1"/>
        <v>109.25316455696203</v>
      </c>
      <c r="H91" s="419"/>
    </row>
    <row r="92" spans="1:8" ht="15">
      <c r="A92" s="35">
        <v>661</v>
      </c>
      <c r="B92" s="32" t="s">
        <v>55</v>
      </c>
      <c r="C92" s="37">
        <f>SUM(C93:C94)</f>
        <v>43087</v>
      </c>
      <c r="D92" s="37">
        <f>SUM(D93:D94)</f>
        <v>39500</v>
      </c>
      <c r="E92" s="37">
        <f>SUM(E93:E94)</f>
        <v>43155</v>
      </c>
      <c r="F92" s="357">
        <f t="shared" si="0"/>
        <v>100.15782022419755</v>
      </c>
      <c r="G92" s="357">
        <f t="shared" si="1"/>
        <v>109.25316455696203</v>
      </c>
      <c r="H92" s="419"/>
    </row>
    <row r="93" spans="1:8" ht="15">
      <c r="A93" s="434">
        <v>66151</v>
      </c>
      <c r="B93" s="435" t="s">
        <v>601</v>
      </c>
      <c r="C93" s="204">
        <v>2007</v>
      </c>
      <c r="D93" s="436">
        <v>1500</v>
      </c>
      <c r="E93" s="436">
        <v>1705</v>
      </c>
      <c r="F93" s="357">
        <v>0</v>
      </c>
      <c r="G93" s="357">
        <f t="shared" si="1"/>
        <v>113.66666666666667</v>
      </c>
      <c r="H93" s="419"/>
    </row>
    <row r="94" spans="1:8" ht="15">
      <c r="A94" s="23">
        <v>66151</v>
      </c>
      <c r="B94" s="319" t="s">
        <v>446</v>
      </c>
      <c r="C94" s="318">
        <v>41080</v>
      </c>
      <c r="D94" s="20">
        <v>38000</v>
      </c>
      <c r="E94" s="20">
        <v>41450</v>
      </c>
      <c r="F94" s="357">
        <f t="shared" si="0"/>
        <v>100.90068159688413</v>
      </c>
      <c r="G94" s="357">
        <f t="shared" si="1"/>
        <v>109.07894736842105</v>
      </c>
      <c r="H94" s="419"/>
    </row>
    <row r="95" spans="1:8" ht="15">
      <c r="A95" s="72">
        <v>68</v>
      </c>
      <c r="B95" s="212" t="s">
        <v>447</v>
      </c>
      <c r="C95" s="73">
        <f aca="true" t="shared" si="3" ref="C95:E96">SUM(C96)</f>
        <v>300</v>
      </c>
      <c r="D95" s="73">
        <f t="shared" si="3"/>
        <v>0</v>
      </c>
      <c r="E95" s="73">
        <f t="shared" si="3"/>
        <v>0</v>
      </c>
      <c r="F95" s="357">
        <v>0</v>
      </c>
      <c r="G95" s="357">
        <v>0</v>
      </c>
      <c r="H95" s="419"/>
    </row>
    <row r="96" spans="1:8" ht="15">
      <c r="A96" s="35">
        <v>683</v>
      </c>
      <c r="B96" s="32" t="s">
        <v>448</v>
      </c>
      <c r="C96" s="37">
        <f t="shared" si="3"/>
        <v>300</v>
      </c>
      <c r="D96" s="37">
        <f t="shared" si="3"/>
        <v>0</v>
      </c>
      <c r="E96" s="37">
        <f t="shared" si="3"/>
        <v>0</v>
      </c>
      <c r="F96" s="357">
        <v>0</v>
      </c>
      <c r="G96" s="357">
        <v>0</v>
      </c>
      <c r="H96" s="419"/>
    </row>
    <row r="97" spans="1:9" ht="15">
      <c r="A97" s="23">
        <v>68311</v>
      </c>
      <c r="B97" s="219" t="s">
        <v>646</v>
      </c>
      <c r="C97" s="20">
        <v>300</v>
      </c>
      <c r="D97" s="20">
        <v>0</v>
      </c>
      <c r="E97" s="20">
        <v>0</v>
      </c>
      <c r="F97" s="357">
        <v>0</v>
      </c>
      <c r="G97" s="357">
        <v>0</v>
      </c>
      <c r="H97" s="420"/>
      <c r="I97" s="391"/>
    </row>
    <row r="98" spans="1:9" ht="19.5" customHeight="1">
      <c r="A98" s="59">
        <v>7</v>
      </c>
      <c r="B98" s="215" t="s">
        <v>56</v>
      </c>
      <c r="C98" s="60">
        <f>SUM(C99+C102)</f>
        <v>137521.57</v>
      </c>
      <c r="D98" s="60">
        <f>SUM(D99+D102)</f>
        <v>141100</v>
      </c>
      <c r="E98" s="60">
        <f>SUM(E99+E102)</f>
        <v>133155</v>
      </c>
      <c r="F98" s="357">
        <f t="shared" si="0"/>
        <v>96.82481082785776</v>
      </c>
      <c r="G98" s="357">
        <f t="shared" si="1"/>
        <v>94.36924167257264</v>
      </c>
      <c r="H98" s="419"/>
      <c r="I98" s="320"/>
    </row>
    <row r="99" spans="1:8" ht="15">
      <c r="A99" s="67">
        <v>71</v>
      </c>
      <c r="B99" s="212" t="s">
        <v>57</v>
      </c>
      <c r="C99" s="69">
        <f>SUM(C100)</f>
        <v>137521.57</v>
      </c>
      <c r="D99" s="69">
        <f aca="true" t="shared" si="4" ref="D99:E103">SUM(D100)</f>
        <v>141100</v>
      </c>
      <c r="E99" s="69">
        <f t="shared" si="4"/>
        <v>133155</v>
      </c>
      <c r="F99" s="357">
        <f t="shared" si="0"/>
        <v>96.82481082785776</v>
      </c>
      <c r="G99" s="357">
        <f t="shared" si="1"/>
        <v>94.36924167257264</v>
      </c>
      <c r="H99" s="419"/>
    </row>
    <row r="100" spans="1:8" ht="24" customHeight="1">
      <c r="A100" s="31">
        <v>711</v>
      </c>
      <c r="B100" s="34" t="s">
        <v>58</v>
      </c>
      <c r="C100" s="33">
        <f>SUM(C101)</f>
        <v>137521.57</v>
      </c>
      <c r="D100" s="33">
        <f t="shared" si="4"/>
        <v>141100</v>
      </c>
      <c r="E100" s="33">
        <f t="shared" si="4"/>
        <v>133155</v>
      </c>
      <c r="F100" s="357">
        <f t="shared" si="0"/>
        <v>96.82481082785776</v>
      </c>
      <c r="G100" s="357">
        <f t="shared" si="1"/>
        <v>94.36924167257264</v>
      </c>
      <c r="H100" s="419"/>
    </row>
    <row r="101" spans="1:8" ht="15">
      <c r="A101" s="23">
        <v>7111</v>
      </c>
      <c r="B101" s="12" t="s">
        <v>59</v>
      </c>
      <c r="C101" s="20">
        <v>137521.57</v>
      </c>
      <c r="D101" s="20">
        <v>141100</v>
      </c>
      <c r="E101" s="20">
        <v>133155</v>
      </c>
      <c r="F101" s="357">
        <f t="shared" si="0"/>
        <v>96.82481082785776</v>
      </c>
      <c r="G101" s="357">
        <f t="shared" si="1"/>
        <v>94.36924167257264</v>
      </c>
      <c r="H101" s="419"/>
    </row>
    <row r="102" spans="1:8" ht="15">
      <c r="A102" s="67">
        <v>72</v>
      </c>
      <c r="B102" s="212" t="s">
        <v>529</v>
      </c>
      <c r="C102" s="69">
        <f>SUM(C103)</f>
        <v>0</v>
      </c>
      <c r="D102" s="69">
        <f t="shared" si="4"/>
        <v>0</v>
      </c>
      <c r="E102" s="69">
        <f t="shared" si="4"/>
        <v>0</v>
      </c>
      <c r="F102" s="357" t="e">
        <f t="shared" si="0"/>
        <v>#DIV/0!</v>
      </c>
      <c r="G102" s="357">
        <v>0</v>
      </c>
      <c r="H102" s="419"/>
    </row>
    <row r="103" spans="1:8" ht="15">
      <c r="A103" s="31">
        <v>723</v>
      </c>
      <c r="B103" s="34" t="s">
        <v>530</v>
      </c>
      <c r="C103" s="33">
        <f>SUM(C104)</f>
        <v>0</v>
      </c>
      <c r="D103" s="33">
        <f t="shared" si="4"/>
        <v>0</v>
      </c>
      <c r="E103" s="33">
        <f t="shared" si="4"/>
        <v>0</v>
      </c>
      <c r="F103" s="357" t="e">
        <f t="shared" si="0"/>
        <v>#DIV/0!</v>
      </c>
      <c r="G103" s="357">
        <v>0</v>
      </c>
      <c r="H103" s="419"/>
    </row>
    <row r="104" spans="1:8" ht="15">
      <c r="A104" s="23">
        <v>7231</v>
      </c>
      <c r="B104" s="12" t="s">
        <v>531</v>
      </c>
      <c r="C104" s="20">
        <v>0</v>
      </c>
      <c r="D104" s="20">
        <v>0</v>
      </c>
      <c r="E104" s="20">
        <v>0</v>
      </c>
      <c r="F104" s="357" t="e">
        <f t="shared" si="0"/>
        <v>#DIV/0!</v>
      </c>
      <c r="G104" s="357">
        <v>0</v>
      </c>
      <c r="H104" s="419"/>
    </row>
    <row r="105" spans="1:8" ht="17.25" customHeight="1">
      <c r="A105" s="59">
        <v>8</v>
      </c>
      <c r="B105" s="215" t="s">
        <v>60</v>
      </c>
      <c r="C105" s="60">
        <f>SUM(C106)</f>
        <v>0</v>
      </c>
      <c r="D105" s="60">
        <f aca="true" t="shared" si="5" ref="D105:E107">SUM(D106)</f>
        <v>0</v>
      </c>
      <c r="E105" s="60">
        <f t="shared" si="5"/>
        <v>0</v>
      </c>
      <c r="F105" s="357">
        <v>0</v>
      </c>
      <c r="G105" s="357">
        <v>0</v>
      </c>
      <c r="H105" s="419"/>
    </row>
    <row r="106" spans="1:8" ht="15">
      <c r="A106" s="67">
        <v>84</v>
      </c>
      <c r="B106" s="212" t="s">
        <v>61</v>
      </c>
      <c r="C106" s="69">
        <f>SUM(C107)</f>
        <v>0</v>
      </c>
      <c r="D106" s="69">
        <f t="shared" si="5"/>
        <v>0</v>
      </c>
      <c r="E106" s="69">
        <f t="shared" si="5"/>
        <v>0</v>
      </c>
      <c r="F106" s="357">
        <v>0</v>
      </c>
      <c r="G106" s="357">
        <v>0</v>
      </c>
      <c r="H106" s="419"/>
    </row>
    <row r="107" spans="1:8" ht="26.25" customHeight="1">
      <c r="A107" s="31">
        <v>844</v>
      </c>
      <c r="B107" s="34" t="s">
        <v>62</v>
      </c>
      <c r="C107" s="33">
        <f>SUM(C108)</f>
        <v>0</v>
      </c>
      <c r="D107" s="33">
        <f t="shared" si="5"/>
        <v>0</v>
      </c>
      <c r="E107" s="33">
        <f t="shared" si="5"/>
        <v>0</v>
      </c>
      <c r="F107" s="357">
        <v>0</v>
      </c>
      <c r="G107" s="357">
        <v>0</v>
      </c>
      <c r="H107" s="419"/>
    </row>
    <row r="108" spans="1:8" ht="26.25" customHeight="1">
      <c r="A108" s="23">
        <v>8443</v>
      </c>
      <c r="B108" s="201" t="s">
        <v>63</v>
      </c>
      <c r="C108" s="20">
        <v>0</v>
      </c>
      <c r="D108" s="20">
        <v>0</v>
      </c>
      <c r="E108" s="20">
        <v>0</v>
      </c>
      <c r="F108" s="357">
        <v>0</v>
      </c>
      <c r="G108" s="357">
        <v>0</v>
      </c>
      <c r="H108" s="419"/>
    </row>
    <row r="109" spans="1:8" ht="15.75" thickBot="1">
      <c r="A109" s="5"/>
      <c r="B109" s="3"/>
      <c r="C109" s="4"/>
      <c r="D109" s="4"/>
      <c r="E109" s="4"/>
      <c r="F109" s="357">
        <v>0</v>
      </c>
      <c r="G109" s="357">
        <v>0</v>
      </c>
      <c r="H109" s="358"/>
    </row>
    <row r="110" spans="1:8" ht="23.25" thickBot="1">
      <c r="A110" s="508"/>
      <c r="B110" s="503" t="s">
        <v>64</v>
      </c>
      <c r="C110" s="504"/>
      <c r="D110" s="505"/>
      <c r="E110" s="505"/>
      <c r="F110" s="506"/>
      <c r="G110" s="507"/>
      <c r="H110" s="416"/>
    </row>
    <row r="111" spans="1:8" ht="19.5" thickBot="1">
      <c r="A111" s="42"/>
      <c r="B111" s="106" t="s">
        <v>65</v>
      </c>
      <c r="C111" s="108">
        <f>SUM(C114+C222+C258)</f>
        <v>3604608.99</v>
      </c>
      <c r="D111" s="108">
        <f>SUM(D114+D222+D258+D263)</f>
        <v>4149861</v>
      </c>
      <c r="E111" s="108">
        <f>SUM(E114+E222+E258)</f>
        <v>3652263</v>
      </c>
      <c r="F111" s="357">
        <f aca="true" t="shared" si="6" ref="F111">E111/C111*100</f>
        <v>101.32202993812096</v>
      </c>
      <c r="G111" s="354">
        <f>E111/D111*100</f>
        <v>88.00928513027304</v>
      </c>
      <c r="H111" s="417"/>
    </row>
    <row r="112" spans="1:8" ht="15.75" thickBot="1">
      <c r="A112" s="2"/>
      <c r="B112" s="1"/>
      <c r="C112" s="81"/>
      <c r="D112" s="1"/>
      <c r="E112" s="1"/>
      <c r="F112" s="355"/>
      <c r="G112" s="355"/>
      <c r="H112" s="355"/>
    </row>
    <row r="113" spans="1:8" ht="72.6" thickBot="1">
      <c r="A113" s="25" t="s">
        <v>20</v>
      </c>
      <c r="B113" s="24" t="s">
        <v>66</v>
      </c>
      <c r="C113" s="200" t="s">
        <v>654</v>
      </c>
      <c r="D113" s="200" t="s">
        <v>659</v>
      </c>
      <c r="E113" s="90" t="s">
        <v>656</v>
      </c>
      <c r="F113" s="356" t="s">
        <v>657</v>
      </c>
      <c r="G113" s="356" t="s">
        <v>658</v>
      </c>
      <c r="H113" s="418"/>
    </row>
    <row r="114" spans="1:10" ht="15.75" thickTop="1">
      <c r="A114" s="29">
        <v>3</v>
      </c>
      <c r="B114" s="211" t="s">
        <v>67</v>
      </c>
      <c r="C114" s="30">
        <f>SUM(C115+C129+C174+C182+C185+C190+C194)</f>
        <v>1949536.7</v>
      </c>
      <c r="D114" s="30">
        <f>SUM(D115+D129+D174+D182+D185+D190+D194)</f>
        <v>2042036</v>
      </c>
      <c r="E114" s="30">
        <f>SUM(E115+E129+E174+E182+E185+E190+E194)</f>
        <v>1991637</v>
      </c>
      <c r="F114" s="357">
        <f>E114/C114*100</f>
        <v>102.15950281931087</v>
      </c>
      <c r="G114" s="357">
        <f>E114/D114*100</f>
        <v>97.53192402092813</v>
      </c>
      <c r="H114" s="419"/>
      <c r="J114" s="320">
        <v>21103</v>
      </c>
    </row>
    <row r="115" spans="1:10" ht="15">
      <c r="A115" s="67">
        <v>31</v>
      </c>
      <c r="B115" s="212" t="s">
        <v>68</v>
      </c>
      <c r="C115" s="69">
        <f>SUM(C116+C121+C124)</f>
        <v>876435.71</v>
      </c>
      <c r="D115" s="69">
        <f>SUM(D116+D121+D124)</f>
        <v>784331</v>
      </c>
      <c r="E115" s="69">
        <f>SUM(E116+E121+E124)</f>
        <v>784231</v>
      </c>
      <c r="F115" s="357">
        <f aca="true" t="shared" si="7" ref="F115:F185">E115/C115*100</f>
        <v>89.47958088106657</v>
      </c>
      <c r="G115" s="357">
        <f aca="true" t="shared" si="8" ref="G115:G185">E115/D115*100</f>
        <v>99.98725028081256</v>
      </c>
      <c r="H115" s="419"/>
      <c r="J115" s="320">
        <v>29047</v>
      </c>
    </row>
    <row r="116" spans="1:10" ht="15">
      <c r="A116" s="75">
        <v>311</v>
      </c>
      <c r="B116" s="76" t="s">
        <v>69</v>
      </c>
      <c r="C116" s="77">
        <f>SUM(C117+C118+C119+C120)</f>
        <v>730320.39</v>
      </c>
      <c r="D116" s="77">
        <f>SUM(D117+D118+D119+D120)</f>
        <v>652330</v>
      </c>
      <c r="E116" s="77">
        <f>SUM(E117+E118+E119+E120)</f>
        <v>652323</v>
      </c>
      <c r="F116" s="357">
        <f t="shared" si="7"/>
        <v>89.32011332724805</v>
      </c>
      <c r="G116" s="357">
        <f t="shared" si="8"/>
        <v>99.99892692348963</v>
      </c>
      <c r="H116" s="419"/>
      <c r="J116" s="320">
        <v>15367</v>
      </c>
    </row>
    <row r="117" spans="1:10" ht="15">
      <c r="A117" s="11">
        <v>31111</v>
      </c>
      <c r="B117" s="15" t="s">
        <v>603</v>
      </c>
      <c r="C117" s="448">
        <v>419047.77</v>
      </c>
      <c r="D117" s="13">
        <v>416200</v>
      </c>
      <c r="E117" s="13">
        <v>416200</v>
      </c>
      <c r="F117" s="357">
        <f t="shared" si="7"/>
        <v>99.32041876753097</v>
      </c>
      <c r="G117" s="357">
        <f t="shared" si="8"/>
        <v>100</v>
      </c>
      <c r="H117" s="419"/>
      <c r="J117" s="320">
        <v>21438</v>
      </c>
    </row>
    <row r="118" spans="1:10" ht="15">
      <c r="A118" s="11">
        <v>3111101</v>
      </c>
      <c r="B118" s="15" t="s">
        <v>604</v>
      </c>
      <c r="C118" s="448">
        <v>67752.31</v>
      </c>
      <c r="D118" s="13">
        <v>68160</v>
      </c>
      <c r="E118" s="13">
        <v>68153</v>
      </c>
      <c r="F118" s="357">
        <f t="shared" si="7"/>
        <v>100.5914041897612</v>
      </c>
      <c r="G118" s="357">
        <f t="shared" si="8"/>
        <v>99.98973004694835</v>
      </c>
      <c r="H118" s="419"/>
      <c r="I118" s="320"/>
      <c r="J118" s="320">
        <v>13524</v>
      </c>
    </row>
    <row r="119" spans="1:10" ht="15">
      <c r="A119" s="11">
        <v>3111104</v>
      </c>
      <c r="B119" s="15" t="s">
        <v>605</v>
      </c>
      <c r="C119" s="448">
        <v>224639.99</v>
      </c>
      <c r="D119" s="13">
        <v>167970</v>
      </c>
      <c r="E119" s="13">
        <v>167970</v>
      </c>
      <c r="F119" s="357">
        <f t="shared" si="7"/>
        <v>74.77297341403906</v>
      </c>
      <c r="G119" s="357">
        <f t="shared" si="8"/>
        <v>100</v>
      </c>
      <c r="H119" s="419"/>
      <c r="I119" s="320"/>
      <c r="J119" s="320">
        <v>11723</v>
      </c>
    </row>
    <row r="120" spans="1:10" ht="15">
      <c r="A120" s="11">
        <v>3111105</v>
      </c>
      <c r="B120" s="15" t="s">
        <v>606</v>
      </c>
      <c r="C120" s="448">
        <v>18880.32</v>
      </c>
      <c r="D120" s="13">
        <v>0</v>
      </c>
      <c r="E120" s="13">
        <v>0</v>
      </c>
      <c r="F120" s="357">
        <v>0</v>
      </c>
      <c r="G120" s="357" t="e">
        <f t="shared" si="8"/>
        <v>#DIV/0!</v>
      </c>
      <c r="H120" s="419"/>
      <c r="I120" s="320"/>
      <c r="J120" s="320">
        <f>SUM(J114:J119)</f>
        <v>112202</v>
      </c>
    </row>
    <row r="121" spans="1:9" ht="15">
      <c r="A121" s="31">
        <v>312</v>
      </c>
      <c r="B121" s="32" t="s">
        <v>70</v>
      </c>
      <c r="C121" s="33">
        <f>SUM(C122+C123)</f>
        <v>20500</v>
      </c>
      <c r="D121" s="33">
        <f>SUM(D122+D123)</f>
        <v>19800</v>
      </c>
      <c r="E121" s="33">
        <f>SUM(E122+E123)</f>
        <v>19709</v>
      </c>
      <c r="F121" s="357">
        <f t="shared" si="7"/>
        <v>96.14146341463415</v>
      </c>
      <c r="G121" s="357">
        <f t="shared" si="8"/>
        <v>99.54040404040404</v>
      </c>
      <c r="H121" s="419"/>
      <c r="I121" s="320"/>
    </row>
    <row r="122" spans="1:9" ht="15">
      <c r="A122" s="11">
        <v>3121</v>
      </c>
      <c r="B122" s="12" t="s">
        <v>70</v>
      </c>
      <c r="C122" s="13">
        <v>17600</v>
      </c>
      <c r="D122" s="13">
        <v>14900</v>
      </c>
      <c r="E122" s="13">
        <v>14809</v>
      </c>
      <c r="F122" s="357">
        <f t="shared" si="7"/>
        <v>84.14204545454545</v>
      </c>
      <c r="G122" s="357">
        <f t="shared" si="8"/>
        <v>99.38926174496643</v>
      </c>
      <c r="H122" s="419"/>
      <c r="I122" s="320"/>
    </row>
    <row r="123" spans="1:8" ht="15">
      <c r="A123" s="11">
        <v>3121</v>
      </c>
      <c r="B123" s="12" t="s">
        <v>602</v>
      </c>
      <c r="C123" s="307">
        <v>2900</v>
      </c>
      <c r="D123" s="13">
        <v>4900</v>
      </c>
      <c r="E123" s="13">
        <v>4900</v>
      </c>
      <c r="F123" s="357">
        <f t="shared" si="7"/>
        <v>168.9655172413793</v>
      </c>
      <c r="G123" s="357">
        <f t="shared" si="8"/>
        <v>100</v>
      </c>
      <c r="H123" s="419"/>
    </row>
    <row r="124" spans="1:8" ht="15">
      <c r="A124" s="31">
        <v>313</v>
      </c>
      <c r="B124" s="32" t="s">
        <v>71</v>
      </c>
      <c r="C124" s="33">
        <f>SUM(C125:C128)</f>
        <v>125615.32</v>
      </c>
      <c r="D124" s="33">
        <f>SUM(D125:D128)</f>
        <v>112201</v>
      </c>
      <c r="E124" s="33">
        <f>SUM(E125:E128)</f>
        <v>112199</v>
      </c>
      <c r="F124" s="357">
        <f t="shared" si="7"/>
        <v>89.31951930703993</v>
      </c>
      <c r="G124" s="357">
        <f t="shared" si="8"/>
        <v>99.99821748469266</v>
      </c>
      <c r="H124" s="419"/>
    </row>
    <row r="125" spans="1:9" ht="15">
      <c r="A125" s="11">
        <v>313</v>
      </c>
      <c r="B125" s="12" t="s">
        <v>607</v>
      </c>
      <c r="C125" s="448">
        <v>72076.39</v>
      </c>
      <c r="D125" s="13">
        <v>71587</v>
      </c>
      <c r="E125" s="13">
        <v>71586</v>
      </c>
      <c r="F125" s="357">
        <f t="shared" si="7"/>
        <v>99.31962463713846</v>
      </c>
      <c r="G125" s="357">
        <f t="shared" si="8"/>
        <v>99.9986030983279</v>
      </c>
      <c r="H125" s="419"/>
      <c r="I125" s="320"/>
    </row>
    <row r="126" spans="1:9" ht="15">
      <c r="A126" s="11">
        <v>313</v>
      </c>
      <c r="B126" s="12" t="s">
        <v>608</v>
      </c>
      <c r="C126" s="448">
        <v>11653.43</v>
      </c>
      <c r="D126" s="13">
        <v>11723</v>
      </c>
      <c r="E126" s="13">
        <v>11723</v>
      </c>
      <c r="F126" s="357">
        <f t="shared" si="7"/>
        <v>100.59699161534414</v>
      </c>
      <c r="G126" s="357">
        <f t="shared" si="8"/>
        <v>100</v>
      </c>
      <c r="H126" s="419"/>
      <c r="I126" s="320"/>
    </row>
    <row r="127" spans="1:9" ht="15">
      <c r="A127" s="11">
        <v>313</v>
      </c>
      <c r="B127" s="12" t="s">
        <v>609</v>
      </c>
      <c r="C127" s="448">
        <v>38638.08</v>
      </c>
      <c r="D127" s="13">
        <v>28891</v>
      </c>
      <c r="E127" s="13">
        <v>28890</v>
      </c>
      <c r="F127" s="357">
        <f t="shared" si="7"/>
        <v>74.77079606440071</v>
      </c>
      <c r="G127" s="357">
        <f t="shared" si="8"/>
        <v>99.99653871447856</v>
      </c>
      <c r="H127" s="419"/>
      <c r="I127" s="320"/>
    </row>
    <row r="128" spans="1:11" ht="15">
      <c r="A128" s="11">
        <v>313</v>
      </c>
      <c r="B128" s="12" t="s">
        <v>610</v>
      </c>
      <c r="C128" s="308">
        <v>3247.42</v>
      </c>
      <c r="D128" s="13">
        <v>0</v>
      </c>
      <c r="E128" s="13">
        <v>0</v>
      </c>
      <c r="F128" s="357">
        <v>0</v>
      </c>
      <c r="G128" s="357" t="e">
        <f t="shared" si="8"/>
        <v>#DIV/0!</v>
      </c>
      <c r="H128" s="419"/>
      <c r="I128" s="320"/>
      <c r="K128" s="320">
        <f>SUM(E155:E156)</f>
        <v>6766</v>
      </c>
    </row>
    <row r="129" spans="1:9" ht="15">
      <c r="A129" s="67">
        <v>32</v>
      </c>
      <c r="B129" s="212" t="s">
        <v>72</v>
      </c>
      <c r="C129" s="69">
        <f>SUM(C130+C135+C143+C157+C159)</f>
        <v>759998.05</v>
      </c>
      <c r="D129" s="69">
        <f>SUM(D130+D135+D143+D157+D159)</f>
        <v>849885</v>
      </c>
      <c r="E129" s="69">
        <f>SUM(E130+E135+E143+E157+E159)</f>
        <v>811173</v>
      </c>
      <c r="F129" s="357">
        <f t="shared" si="7"/>
        <v>106.73356332953747</v>
      </c>
      <c r="G129" s="357">
        <f t="shared" si="8"/>
        <v>95.44503079828446</v>
      </c>
      <c r="H129" s="419"/>
      <c r="I129" s="320"/>
    </row>
    <row r="130" spans="1:9" ht="15">
      <c r="A130" s="31">
        <v>321</v>
      </c>
      <c r="B130" s="32" t="s">
        <v>73</v>
      </c>
      <c r="C130" s="33">
        <f>SUM(C131:C134)</f>
        <v>5181.62</v>
      </c>
      <c r="D130" s="33">
        <f>SUM(D131:D134)</f>
        <v>11885</v>
      </c>
      <c r="E130" s="33">
        <f>SUM(E131:E134)</f>
        <v>11061</v>
      </c>
      <c r="F130" s="357">
        <f t="shared" si="7"/>
        <v>213.46605887733952</v>
      </c>
      <c r="G130" s="357">
        <f t="shared" si="8"/>
        <v>93.06689103912494</v>
      </c>
      <c r="H130" s="419"/>
      <c r="I130" s="320"/>
    </row>
    <row r="131" spans="1:9" ht="15">
      <c r="A131" s="11">
        <v>3211</v>
      </c>
      <c r="B131" s="12" t="s">
        <v>74</v>
      </c>
      <c r="C131" s="308">
        <v>3123.22</v>
      </c>
      <c r="D131" s="13">
        <v>6000</v>
      </c>
      <c r="E131" s="13">
        <v>4920</v>
      </c>
      <c r="F131" s="357">
        <f t="shared" si="7"/>
        <v>157.5297289336006</v>
      </c>
      <c r="G131" s="357">
        <f t="shared" si="8"/>
        <v>82</v>
      </c>
      <c r="H131" s="419"/>
      <c r="I131" s="320"/>
    </row>
    <row r="132" spans="1:9" ht="15">
      <c r="A132" s="11">
        <v>3211</v>
      </c>
      <c r="B132" s="12" t="s">
        <v>611</v>
      </c>
      <c r="C132" s="448">
        <v>983.4</v>
      </c>
      <c r="D132" s="13">
        <v>1800</v>
      </c>
      <c r="E132" s="13">
        <v>2056</v>
      </c>
      <c r="F132" s="357">
        <f t="shared" si="7"/>
        <v>209.07057148667886</v>
      </c>
      <c r="G132" s="357">
        <f t="shared" si="8"/>
        <v>114.22222222222223</v>
      </c>
      <c r="H132" s="419"/>
      <c r="I132" s="320"/>
    </row>
    <row r="133" spans="1:9" ht="15">
      <c r="A133" s="11">
        <v>3212</v>
      </c>
      <c r="B133" s="12" t="s">
        <v>75</v>
      </c>
      <c r="C133" s="308">
        <v>0</v>
      </c>
      <c r="D133" s="13">
        <v>0</v>
      </c>
      <c r="E133" s="13">
        <v>0</v>
      </c>
      <c r="F133" s="357" t="e">
        <f t="shared" si="7"/>
        <v>#DIV/0!</v>
      </c>
      <c r="G133" s="357">
        <v>0</v>
      </c>
      <c r="H133" s="419"/>
      <c r="I133" s="320"/>
    </row>
    <row r="134" spans="1:9" ht="15">
      <c r="A134" s="11">
        <v>3213</v>
      </c>
      <c r="B134" s="12" t="s">
        <v>76</v>
      </c>
      <c r="C134" s="308">
        <v>1075</v>
      </c>
      <c r="D134" s="13">
        <v>4085</v>
      </c>
      <c r="E134" s="13">
        <v>4085</v>
      </c>
      <c r="F134" s="357">
        <f t="shared" si="7"/>
        <v>380</v>
      </c>
      <c r="G134" s="357">
        <f t="shared" si="8"/>
        <v>100</v>
      </c>
      <c r="H134" s="419"/>
      <c r="I134" s="320"/>
    </row>
    <row r="135" spans="1:9" ht="15">
      <c r="A135" s="31">
        <v>322</v>
      </c>
      <c r="B135" s="32" t="s">
        <v>77</v>
      </c>
      <c r="C135" s="33">
        <f>SUM(C136:C142)</f>
        <v>264572.36</v>
      </c>
      <c r="D135" s="33">
        <f aca="true" t="shared" si="9" ref="D135:E135">SUM(D136:D142)</f>
        <v>306000</v>
      </c>
      <c r="E135" s="33">
        <f t="shared" si="9"/>
        <v>296746</v>
      </c>
      <c r="F135" s="357">
        <f t="shared" si="7"/>
        <v>112.16062025526779</v>
      </c>
      <c r="G135" s="357">
        <f t="shared" si="8"/>
        <v>96.97581699346405</v>
      </c>
      <c r="H135" s="419"/>
      <c r="I135" s="320"/>
    </row>
    <row r="136" spans="1:9" ht="15">
      <c r="A136" s="11">
        <v>3221</v>
      </c>
      <c r="B136" s="12" t="s">
        <v>78</v>
      </c>
      <c r="C136" s="308">
        <v>10400.28</v>
      </c>
      <c r="D136" s="13">
        <v>6000</v>
      </c>
      <c r="E136" s="13">
        <v>3749</v>
      </c>
      <c r="F136" s="357">
        <f t="shared" si="7"/>
        <v>36.04710642405781</v>
      </c>
      <c r="G136" s="357">
        <f t="shared" si="8"/>
        <v>62.483333333333334</v>
      </c>
      <c r="H136" s="419"/>
      <c r="I136" s="320"/>
    </row>
    <row r="137" spans="1:9" ht="15">
      <c r="A137" s="11">
        <v>3221</v>
      </c>
      <c r="B137" s="12" t="s">
        <v>612</v>
      </c>
      <c r="C137" s="448">
        <v>771.6</v>
      </c>
      <c r="D137" s="13">
        <v>1500</v>
      </c>
      <c r="E137" s="13">
        <v>694</v>
      </c>
      <c r="F137" s="357">
        <f t="shared" si="7"/>
        <v>89.94297563504406</v>
      </c>
      <c r="G137" s="357">
        <f t="shared" si="8"/>
        <v>46.266666666666666</v>
      </c>
      <c r="H137" s="419"/>
      <c r="I137" s="320"/>
    </row>
    <row r="138" spans="1:9" ht="15">
      <c r="A138" s="11">
        <v>3223</v>
      </c>
      <c r="B138" s="12" t="s">
        <v>79</v>
      </c>
      <c r="C138" s="448">
        <v>203318.4</v>
      </c>
      <c r="D138" s="13">
        <v>218000</v>
      </c>
      <c r="E138" s="13">
        <v>207895</v>
      </c>
      <c r="F138" s="357">
        <f t="shared" si="7"/>
        <v>102.2509522010797</v>
      </c>
      <c r="G138" s="357">
        <f t="shared" si="8"/>
        <v>95.36467889908256</v>
      </c>
      <c r="H138" s="419"/>
      <c r="I138" s="320"/>
    </row>
    <row r="139" spans="1:9" ht="15">
      <c r="A139" s="11">
        <v>3223</v>
      </c>
      <c r="B139" s="12" t="s">
        <v>613</v>
      </c>
      <c r="C139" s="448">
        <v>2188.77</v>
      </c>
      <c r="D139" s="13">
        <v>2500</v>
      </c>
      <c r="E139" s="13">
        <v>2052</v>
      </c>
      <c r="F139" s="357">
        <v>0</v>
      </c>
      <c r="G139" s="357">
        <f t="shared" si="8"/>
        <v>82.08</v>
      </c>
      <c r="H139" s="419"/>
      <c r="I139" s="320"/>
    </row>
    <row r="140" spans="1:9" ht="15">
      <c r="A140" s="11">
        <v>3224</v>
      </c>
      <c r="B140" s="12" t="s">
        <v>80</v>
      </c>
      <c r="C140" s="308">
        <v>27444.77</v>
      </c>
      <c r="D140" s="13">
        <v>60000</v>
      </c>
      <c r="E140" s="13">
        <v>64897</v>
      </c>
      <c r="F140" s="357">
        <f t="shared" si="7"/>
        <v>236.4639966011739</v>
      </c>
      <c r="G140" s="357">
        <f t="shared" si="8"/>
        <v>108.16166666666666</v>
      </c>
      <c r="H140" s="419"/>
      <c r="I140" s="320"/>
    </row>
    <row r="141" spans="1:9" ht="15">
      <c r="A141" s="11">
        <v>3225</v>
      </c>
      <c r="B141" s="12" t="s">
        <v>81</v>
      </c>
      <c r="C141" s="308">
        <v>20448.54</v>
      </c>
      <c r="D141" s="13">
        <v>18000</v>
      </c>
      <c r="E141" s="13">
        <v>17459</v>
      </c>
      <c r="F141" s="357">
        <f t="shared" si="7"/>
        <v>85.3801787315867</v>
      </c>
      <c r="G141" s="357">
        <f t="shared" si="8"/>
        <v>96.99444444444445</v>
      </c>
      <c r="H141" s="419"/>
      <c r="I141" s="320"/>
    </row>
    <row r="142" spans="1:9" ht="15">
      <c r="A142" s="11">
        <v>3225</v>
      </c>
      <c r="B142" s="219" t="s">
        <v>647</v>
      </c>
      <c r="C142" s="448">
        <v>0</v>
      </c>
      <c r="D142" s="13">
        <v>0</v>
      </c>
      <c r="E142" s="13">
        <v>0</v>
      </c>
      <c r="F142" s="357" t="e">
        <f t="shared" si="7"/>
        <v>#DIV/0!</v>
      </c>
      <c r="G142" s="357">
        <v>0</v>
      </c>
      <c r="H142" s="419"/>
      <c r="I142" s="419"/>
    </row>
    <row r="143" spans="1:9" ht="15">
      <c r="A143" s="31">
        <v>323</v>
      </c>
      <c r="B143" s="32" t="s">
        <v>82</v>
      </c>
      <c r="C143" s="33">
        <f aca="true" t="shared" si="10" ref="C143:D143">SUM(C144:C156)</f>
        <v>347101.13000000006</v>
      </c>
      <c r="D143" s="33">
        <f t="shared" si="10"/>
        <v>240050</v>
      </c>
      <c r="E143" s="33">
        <f>SUM(E144:E156)</f>
        <v>230900</v>
      </c>
      <c r="F143" s="357">
        <f t="shared" si="7"/>
        <v>66.52239939409012</v>
      </c>
      <c r="G143" s="357">
        <f t="shared" si="8"/>
        <v>96.18829410539472</v>
      </c>
      <c r="H143" s="419"/>
      <c r="I143" s="320"/>
    </row>
    <row r="144" spans="1:9" ht="15">
      <c r="A144" s="11">
        <v>3231</v>
      </c>
      <c r="B144" s="12" t="s">
        <v>83</v>
      </c>
      <c r="C144" s="13">
        <v>17341.3</v>
      </c>
      <c r="D144" s="13">
        <v>18000</v>
      </c>
      <c r="E144" s="13">
        <v>15697</v>
      </c>
      <c r="F144" s="357">
        <f t="shared" si="7"/>
        <v>90.51801191375503</v>
      </c>
      <c r="G144" s="357">
        <f t="shared" si="8"/>
        <v>87.20555555555556</v>
      </c>
      <c r="H144" s="419"/>
      <c r="I144" s="320"/>
    </row>
    <row r="145" spans="1:9" ht="15">
      <c r="A145" s="11">
        <v>3231</v>
      </c>
      <c r="B145" s="12" t="s">
        <v>614</v>
      </c>
      <c r="C145" s="307">
        <v>340.23</v>
      </c>
      <c r="D145" s="13">
        <v>400</v>
      </c>
      <c r="E145" s="13">
        <v>562</v>
      </c>
      <c r="F145" s="357">
        <f t="shared" si="7"/>
        <v>165.18237662757545</v>
      </c>
      <c r="G145" s="357">
        <f t="shared" si="8"/>
        <v>140.5</v>
      </c>
      <c r="H145" s="419"/>
      <c r="I145" s="320"/>
    </row>
    <row r="146" spans="1:9" ht="15">
      <c r="A146" s="11">
        <v>3232</v>
      </c>
      <c r="B146" s="12" t="s">
        <v>84</v>
      </c>
      <c r="C146" s="13">
        <v>171497</v>
      </c>
      <c r="D146" s="13">
        <v>125400</v>
      </c>
      <c r="E146" s="13">
        <v>120982</v>
      </c>
      <c r="F146" s="357">
        <f t="shared" si="7"/>
        <v>70.54467425086153</v>
      </c>
      <c r="G146" s="357">
        <f t="shared" si="8"/>
        <v>96.47687400318979</v>
      </c>
      <c r="H146" s="419"/>
      <c r="I146" s="320"/>
    </row>
    <row r="147" spans="1:11" ht="15">
      <c r="A147" s="11">
        <v>3232</v>
      </c>
      <c r="B147" s="12" t="s">
        <v>615</v>
      </c>
      <c r="C147" s="307">
        <v>250</v>
      </c>
      <c r="D147" s="13">
        <v>2100</v>
      </c>
      <c r="E147" s="13">
        <v>0</v>
      </c>
      <c r="F147" s="357">
        <f t="shared" si="7"/>
        <v>0</v>
      </c>
      <c r="G147" s="357">
        <f t="shared" si="8"/>
        <v>0</v>
      </c>
      <c r="H147" s="419"/>
      <c r="K147" s="320"/>
    </row>
    <row r="148" spans="1:11" ht="15">
      <c r="A148" s="11">
        <v>3233</v>
      </c>
      <c r="B148" s="12" t="s">
        <v>85</v>
      </c>
      <c r="C148" s="307">
        <v>6361.25</v>
      </c>
      <c r="D148" s="13">
        <v>7000</v>
      </c>
      <c r="E148" s="13">
        <v>6993</v>
      </c>
      <c r="F148" s="357">
        <f t="shared" si="7"/>
        <v>109.93122420907841</v>
      </c>
      <c r="G148" s="357">
        <f t="shared" si="8"/>
        <v>99.9</v>
      </c>
      <c r="H148" s="419"/>
      <c r="K148" s="320"/>
    </row>
    <row r="149" spans="1:11" ht="15">
      <c r="A149" s="11">
        <v>3233</v>
      </c>
      <c r="B149" s="12" t="s">
        <v>616</v>
      </c>
      <c r="C149" s="307">
        <v>1540</v>
      </c>
      <c r="D149" s="13">
        <v>1250</v>
      </c>
      <c r="E149" s="13">
        <v>1245</v>
      </c>
      <c r="F149" s="357">
        <f t="shared" si="7"/>
        <v>80.84415584415584</v>
      </c>
      <c r="G149" s="357">
        <f t="shared" si="8"/>
        <v>99.6</v>
      </c>
      <c r="H149" s="419"/>
      <c r="K149" s="320"/>
    </row>
    <row r="150" spans="1:11" ht="15">
      <c r="A150" s="11">
        <v>3234</v>
      </c>
      <c r="B150" s="12" t="s">
        <v>86</v>
      </c>
      <c r="C150" s="13">
        <v>71125.5</v>
      </c>
      <c r="D150" s="13">
        <v>50000</v>
      </c>
      <c r="E150" s="13">
        <v>49967</v>
      </c>
      <c r="F150" s="357">
        <f t="shared" si="7"/>
        <v>70.25187872141497</v>
      </c>
      <c r="G150" s="357">
        <f t="shared" si="8"/>
        <v>99.934</v>
      </c>
      <c r="H150" s="419"/>
      <c r="K150" s="320"/>
    </row>
    <row r="151" spans="1:11" ht="15">
      <c r="A151" s="11">
        <v>3236</v>
      </c>
      <c r="B151" s="12" t="s">
        <v>87</v>
      </c>
      <c r="C151" s="13">
        <v>0</v>
      </c>
      <c r="D151" s="13">
        <v>500</v>
      </c>
      <c r="E151" s="13">
        <v>1170</v>
      </c>
      <c r="F151" s="357" t="e">
        <f t="shared" si="7"/>
        <v>#DIV/0!</v>
      </c>
      <c r="G151" s="357">
        <f t="shared" si="8"/>
        <v>234</v>
      </c>
      <c r="H151" s="419"/>
      <c r="K151" s="320"/>
    </row>
    <row r="152" spans="1:8" ht="15">
      <c r="A152" s="11">
        <v>3237</v>
      </c>
      <c r="B152" s="12" t="s">
        <v>88</v>
      </c>
      <c r="C152" s="13">
        <v>23124</v>
      </c>
      <c r="D152" s="13">
        <v>11900</v>
      </c>
      <c r="E152" s="13">
        <v>11818</v>
      </c>
      <c r="F152" s="357">
        <f t="shared" si="7"/>
        <v>51.10707490053624</v>
      </c>
      <c r="G152" s="357">
        <f t="shared" si="8"/>
        <v>99.3109243697479</v>
      </c>
      <c r="H152" s="419"/>
    </row>
    <row r="153" spans="1:8" ht="15">
      <c r="A153" s="11">
        <v>3237</v>
      </c>
      <c r="B153" s="12" t="s">
        <v>733</v>
      </c>
      <c r="C153" s="13">
        <v>0</v>
      </c>
      <c r="D153" s="13">
        <v>0</v>
      </c>
      <c r="E153" s="13">
        <v>1000</v>
      </c>
      <c r="F153" s="357" t="e">
        <f t="shared" si="7"/>
        <v>#DIV/0!</v>
      </c>
      <c r="G153" s="357" t="e">
        <f t="shared" si="8"/>
        <v>#DIV/0!</v>
      </c>
      <c r="H153" s="419"/>
    </row>
    <row r="154" spans="1:8" ht="15">
      <c r="A154" s="14">
        <v>3238</v>
      </c>
      <c r="B154" s="12" t="s">
        <v>89</v>
      </c>
      <c r="C154" s="13">
        <v>13500</v>
      </c>
      <c r="D154" s="13">
        <v>13500</v>
      </c>
      <c r="E154" s="13">
        <v>14700</v>
      </c>
      <c r="F154" s="357">
        <f t="shared" si="7"/>
        <v>108.88888888888889</v>
      </c>
      <c r="G154" s="357">
        <f t="shared" si="8"/>
        <v>108.88888888888889</v>
      </c>
      <c r="H154" s="419"/>
    </row>
    <row r="155" spans="1:8" ht="15">
      <c r="A155" s="11">
        <v>3239</v>
      </c>
      <c r="B155" s="15" t="s">
        <v>617</v>
      </c>
      <c r="C155" s="307">
        <v>6267.77</v>
      </c>
      <c r="D155" s="13">
        <v>10000</v>
      </c>
      <c r="E155" s="13">
        <v>6766</v>
      </c>
      <c r="F155" s="357">
        <f t="shared" si="7"/>
        <v>107.94907917808088</v>
      </c>
      <c r="G155" s="357">
        <f t="shared" si="8"/>
        <v>67.66</v>
      </c>
      <c r="H155" s="419"/>
    </row>
    <row r="156" spans="1:8" ht="15">
      <c r="A156" s="11">
        <v>3239</v>
      </c>
      <c r="B156" s="15" t="s">
        <v>618</v>
      </c>
      <c r="C156" s="307">
        <v>35754.08</v>
      </c>
      <c r="D156" s="13">
        <v>0</v>
      </c>
      <c r="E156" s="13">
        <v>0</v>
      </c>
      <c r="F156" s="357">
        <f t="shared" si="7"/>
        <v>0</v>
      </c>
      <c r="G156" s="357" t="e">
        <f t="shared" si="8"/>
        <v>#DIV/0!</v>
      </c>
      <c r="H156" s="419"/>
    </row>
    <row r="157" spans="1:8" ht="15">
      <c r="A157" s="294">
        <v>324</v>
      </c>
      <c r="B157" s="432" t="s">
        <v>675</v>
      </c>
      <c r="C157" s="33">
        <f>SUM(C158)</f>
        <v>0</v>
      </c>
      <c r="D157" s="33">
        <f aca="true" t="shared" si="11" ref="D157:E157">SUM(D158)</f>
        <v>0</v>
      </c>
      <c r="E157" s="33">
        <f t="shared" si="11"/>
        <v>0</v>
      </c>
      <c r="F157" s="357" t="e">
        <f t="shared" si="7"/>
        <v>#DIV/0!</v>
      </c>
      <c r="G157" s="357" t="e">
        <f t="shared" si="8"/>
        <v>#DIV/0!</v>
      </c>
      <c r="H157" s="419"/>
    </row>
    <row r="158" spans="1:8" ht="24">
      <c r="A158" s="11">
        <v>32412</v>
      </c>
      <c r="B158" s="15" t="s">
        <v>674</v>
      </c>
      <c r="C158" s="307">
        <v>0</v>
      </c>
      <c r="D158" s="13">
        <v>0</v>
      </c>
      <c r="E158" s="13">
        <v>0</v>
      </c>
      <c r="F158" s="357" t="e">
        <f t="shared" si="7"/>
        <v>#DIV/0!</v>
      </c>
      <c r="G158" s="357" t="e">
        <f t="shared" si="8"/>
        <v>#DIV/0!</v>
      </c>
      <c r="H158" s="419"/>
    </row>
    <row r="159" spans="1:8" ht="15">
      <c r="A159" s="31">
        <v>329</v>
      </c>
      <c r="B159" s="32" t="s">
        <v>90</v>
      </c>
      <c r="C159" s="33">
        <f>SUM(C160:C165)</f>
        <v>143142.94</v>
      </c>
      <c r="D159" s="33">
        <f>SUM(D160:D165)</f>
        <v>291950</v>
      </c>
      <c r="E159" s="33">
        <f>SUM(E160:E165)</f>
        <v>272466</v>
      </c>
      <c r="F159" s="357">
        <f t="shared" si="7"/>
        <v>190.34539880206455</v>
      </c>
      <c r="G159" s="357">
        <f t="shared" si="8"/>
        <v>93.32625449563281</v>
      </c>
      <c r="H159" s="419"/>
    </row>
    <row r="160" spans="1:8" ht="17.25" customHeight="1">
      <c r="A160" s="11">
        <v>3291</v>
      </c>
      <c r="B160" s="15" t="s">
        <v>532</v>
      </c>
      <c r="C160" s="13">
        <v>22000.19</v>
      </c>
      <c r="D160" s="13">
        <v>22000</v>
      </c>
      <c r="E160" s="13">
        <v>17825</v>
      </c>
      <c r="F160" s="357">
        <f t="shared" si="7"/>
        <v>81.02202753703492</v>
      </c>
      <c r="G160" s="357">
        <f t="shared" si="8"/>
        <v>81.02272727272727</v>
      </c>
      <c r="H160" s="419"/>
    </row>
    <row r="161" spans="1:8" ht="15">
      <c r="A161" s="11">
        <v>3292</v>
      </c>
      <c r="B161" s="12" t="s">
        <v>91</v>
      </c>
      <c r="C161" s="13">
        <v>5691.16</v>
      </c>
      <c r="D161" s="13">
        <v>7000</v>
      </c>
      <c r="E161" s="13">
        <v>6714</v>
      </c>
      <c r="F161" s="357">
        <f t="shared" si="7"/>
        <v>117.97243444218755</v>
      </c>
      <c r="G161" s="357">
        <f t="shared" si="8"/>
        <v>95.91428571428573</v>
      </c>
      <c r="H161" s="419"/>
    </row>
    <row r="162" spans="1:8" ht="15">
      <c r="A162" s="11">
        <v>3293</v>
      </c>
      <c r="B162" s="12" t="s">
        <v>92</v>
      </c>
      <c r="C162" s="54">
        <v>11864.12</v>
      </c>
      <c r="D162" s="13">
        <v>17000</v>
      </c>
      <c r="E162" s="54">
        <v>12773</v>
      </c>
      <c r="F162" s="357">
        <f t="shared" si="7"/>
        <v>107.66074517115469</v>
      </c>
      <c r="G162" s="357">
        <f t="shared" si="8"/>
        <v>75.13529411764705</v>
      </c>
      <c r="H162" s="419"/>
    </row>
    <row r="163" spans="1:8" ht="15">
      <c r="A163" s="11">
        <v>3294</v>
      </c>
      <c r="B163" s="12" t="s">
        <v>93</v>
      </c>
      <c r="C163" s="13">
        <v>20240</v>
      </c>
      <c r="D163" s="13">
        <v>20740</v>
      </c>
      <c r="E163" s="13">
        <v>20240</v>
      </c>
      <c r="F163" s="357">
        <f t="shared" si="7"/>
        <v>100</v>
      </c>
      <c r="G163" s="357">
        <f t="shared" si="8"/>
        <v>97.58919961427193</v>
      </c>
      <c r="H163" s="419"/>
    </row>
    <row r="164" spans="1:8" ht="15">
      <c r="A164" s="11">
        <v>3296</v>
      </c>
      <c r="B164" s="12" t="s">
        <v>732</v>
      </c>
      <c r="C164" s="13">
        <v>0</v>
      </c>
      <c r="D164" s="13">
        <v>0</v>
      </c>
      <c r="E164" s="13">
        <v>255</v>
      </c>
      <c r="F164" s="357" t="e">
        <f t="shared" si="7"/>
        <v>#DIV/0!</v>
      </c>
      <c r="G164" s="357" t="e">
        <f t="shared" si="8"/>
        <v>#DIV/0!</v>
      </c>
      <c r="H164" s="419"/>
    </row>
    <row r="165" spans="1:8" ht="15">
      <c r="A165" s="31">
        <v>3299</v>
      </c>
      <c r="B165" s="32" t="s">
        <v>90</v>
      </c>
      <c r="C165" s="33">
        <f>SUM(C166:C173)</f>
        <v>83347.47</v>
      </c>
      <c r="D165" s="33">
        <f>SUM(D166:D173)</f>
        <v>225210</v>
      </c>
      <c r="E165" s="33">
        <f>SUM(E166:E173)</f>
        <v>214659</v>
      </c>
      <c r="F165" s="357">
        <f t="shared" si="7"/>
        <v>257.54710970830905</v>
      </c>
      <c r="G165" s="357">
        <f t="shared" si="8"/>
        <v>95.31503929665645</v>
      </c>
      <c r="H165" s="419"/>
    </row>
    <row r="166" spans="1:8" ht="15">
      <c r="A166" s="78">
        <v>3299900</v>
      </c>
      <c r="B166" s="12" t="s">
        <v>94</v>
      </c>
      <c r="C166" s="13">
        <v>30374.36</v>
      </c>
      <c r="D166" s="13">
        <v>37190</v>
      </c>
      <c r="E166" s="13">
        <v>30742</v>
      </c>
      <c r="F166" s="357">
        <f>E166/C166*100</f>
        <v>101.21036295085723</v>
      </c>
      <c r="G166" s="357">
        <f t="shared" si="8"/>
        <v>82.6620059155687</v>
      </c>
      <c r="H166" s="419"/>
    </row>
    <row r="167" spans="1:8" ht="15">
      <c r="A167" s="78">
        <v>3299900</v>
      </c>
      <c r="B167" s="12" t="s">
        <v>678</v>
      </c>
      <c r="C167" s="13">
        <v>0</v>
      </c>
      <c r="D167" s="13">
        <v>61320</v>
      </c>
      <c r="E167" s="13">
        <v>61320</v>
      </c>
      <c r="F167" s="357" t="e">
        <f aca="true" t="shared" si="12" ref="F167:F168">E167/C167*100</f>
        <v>#DIV/0!</v>
      </c>
      <c r="G167" s="357">
        <f t="shared" si="8"/>
        <v>100</v>
      </c>
      <c r="H167" s="419"/>
    </row>
    <row r="168" spans="1:8" ht="15">
      <c r="A168" s="78">
        <v>3299901</v>
      </c>
      <c r="B168" s="12" t="s">
        <v>449</v>
      </c>
      <c r="C168" s="13">
        <v>4400</v>
      </c>
      <c r="D168" s="13">
        <v>76400</v>
      </c>
      <c r="E168" s="13">
        <v>74392</v>
      </c>
      <c r="F168" s="357">
        <f t="shared" si="12"/>
        <v>1690.7272727272725</v>
      </c>
      <c r="G168" s="357">
        <f t="shared" si="8"/>
        <v>97.3717277486911</v>
      </c>
      <c r="H168" s="419"/>
    </row>
    <row r="169" spans="1:8" ht="15">
      <c r="A169" s="78">
        <v>3299902</v>
      </c>
      <c r="B169" s="12" t="s">
        <v>95</v>
      </c>
      <c r="C169" s="13">
        <v>3000</v>
      </c>
      <c r="D169" s="13">
        <v>5600</v>
      </c>
      <c r="E169" s="13">
        <v>5506</v>
      </c>
      <c r="F169" s="357">
        <f t="shared" si="7"/>
        <v>183.53333333333333</v>
      </c>
      <c r="G169" s="357">
        <f t="shared" si="8"/>
        <v>98.32142857142857</v>
      </c>
      <c r="H169" s="419"/>
    </row>
    <row r="170" spans="1:8" ht="15">
      <c r="A170" s="78">
        <v>3299904</v>
      </c>
      <c r="B170" s="12" t="s">
        <v>96</v>
      </c>
      <c r="C170" s="13">
        <v>29482.62</v>
      </c>
      <c r="D170" s="307">
        <v>26700</v>
      </c>
      <c r="E170" s="13">
        <v>26682</v>
      </c>
      <c r="F170" s="357">
        <f t="shared" si="7"/>
        <v>90.50077638961531</v>
      </c>
      <c r="G170" s="357">
        <f t="shared" si="8"/>
        <v>99.93258426966291</v>
      </c>
      <c r="H170" s="419"/>
    </row>
    <row r="171" spans="1:8" ht="15">
      <c r="A171" s="78">
        <v>3299905</v>
      </c>
      <c r="B171" s="12" t="s">
        <v>619</v>
      </c>
      <c r="C171" s="307">
        <v>6000</v>
      </c>
      <c r="D171" s="307">
        <v>6000</v>
      </c>
      <c r="E171" s="13">
        <v>6000</v>
      </c>
      <c r="F171" s="357">
        <f>E171/C171*100</f>
        <v>100</v>
      </c>
      <c r="G171" s="357">
        <f t="shared" si="8"/>
        <v>100</v>
      </c>
      <c r="H171" s="419"/>
    </row>
    <row r="172" spans="1:8" ht="15">
      <c r="A172" s="78">
        <v>3299912</v>
      </c>
      <c r="B172" s="12" t="s">
        <v>620</v>
      </c>
      <c r="C172" s="448">
        <v>2590.49</v>
      </c>
      <c r="D172" s="13">
        <v>8000</v>
      </c>
      <c r="E172" s="13">
        <v>6017</v>
      </c>
      <c r="F172" s="357">
        <f>E172/C172*100</f>
        <v>232.2726588406055</v>
      </c>
      <c r="G172" s="357">
        <f t="shared" si="8"/>
        <v>75.2125</v>
      </c>
      <c r="H172" s="419"/>
    </row>
    <row r="173" spans="1:8" ht="15">
      <c r="A173" s="78">
        <v>3299915</v>
      </c>
      <c r="B173" s="12" t="s">
        <v>97</v>
      </c>
      <c r="C173" s="308">
        <v>7500</v>
      </c>
      <c r="D173" s="13">
        <v>4000</v>
      </c>
      <c r="E173" s="13">
        <v>4000</v>
      </c>
      <c r="F173" s="357">
        <f t="shared" si="7"/>
        <v>53.333333333333336</v>
      </c>
      <c r="G173" s="357">
        <f t="shared" si="8"/>
        <v>100</v>
      </c>
      <c r="H173" s="419"/>
    </row>
    <row r="174" spans="1:8" ht="15">
      <c r="A174" s="67">
        <v>34</v>
      </c>
      <c r="B174" s="212" t="s">
        <v>98</v>
      </c>
      <c r="C174" s="69">
        <f>SUM(C175+C177)</f>
        <v>5924.08</v>
      </c>
      <c r="D174" s="69">
        <f>SUM(D175+D177)</f>
        <v>7600</v>
      </c>
      <c r="E174" s="69">
        <f>SUM(E175+E177)</f>
        <v>6582</v>
      </c>
      <c r="F174" s="357">
        <f t="shared" si="7"/>
        <v>111.10585947522654</v>
      </c>
      <c r="G174" s="357">
        <f t="shared" si="8"/>
        <v>86.60526315789474</v>
      </c>
      <c r="H174" s="419"/>
    </row>
    <row r="175" spans="1:8" ht="15">
      <c r="A175" s="31">
        <v>342</v>
      </c>
      <c r="B175" s="32" t="s">
        <v>99</v>
      </c>
      <c r="C175" s="33">
        <f>SUM(C176)</f>
        <v>0</v>
      </c>
      <c r="D175" s="33">
        <f>SUM(D176)</f>
        <v>0</v>
      </c>
      <c r="E175" s="33">
        <f>SUM(E176)</f>
        <v>0</v>
      </c>
      <c r="F175" s="357">
        <v>0</v>
      </c>
      <c r="G175" s="357">
        <v>0</v>
      </c>
      <c r="H175" s="419"/>
    </row>
    <row r="176" spans="1:8" ht="15">
      <c r="A176" s="11">
        <v>3423</v>
      </c>
      <c r="B176" s="12" t="s">
        <v>100</v>
      </c>
      <c r="C176" s="13">
        <v>0</v>
      </c>
      <c r="D176" s="13">
        <v>0</v>
      </c>
      <c r="E176" s="13">
        <v>0</v>
      </c>
      <c r="F176" s="357">
        <v>0</v>
      </c>
      <c r="G176" s="357">
        <v>0</v>
      </c>
      <c r="H176" s="419"/>
    </row>
    <row r="177" spans="1:8" ht="15">
      <c r="A177" s="31">
        <v>343</v>
      </c>
      <c r="B177" s="32" t="s">
        <v>101</v>
      </c>
      <c r="C177" s="33">
        <f>SUM(C178:C181)</f>
        <v>5924.08</v>
      </c>
      <c r="D177" s="33">
        <f>SUM(D178:D181)</f>
        <v>7600</v>
      </c>
      <c r="E177" s="33">
        <f>SUM(E178:E181)</f>
        <v>6582</v>
      </c>
      <c r="F177" s="357">
        <f t="shared" si="7"/>
        <v>111.10585947522654</v>
      </c>
      <c r="G177" s="357">
        <f t="shared" si="8"/>
        <v>86.60526315789474</v>
      </c>
      <c r="H177" s="419"/>
    </row>
    <row r="178" spans="1:8" ht="15">
      <c r="A178" s="11">
        <v>3431</v>
      </c>
      <c r="B178" s="12" t="s">
        <v>102</v>
      </c>
      <c r="C178" s="308">
        <v>5036.66</v>
      </c>
      <c r="D178" s="13">
        <v>6500</v>
      </c>
      <c r="E178" s="13">
        <v>5657</v>
      </c>
      <c r="F178" s="357">
        <f t="shared" si="7"/>
        <v>112.31649545532159</v>
      </c>
      <c r="G178" s="357">
        <f t="shared" si="8"/>
        <v>87.03076923076924</v>
      </c>
      <c r="H178" s="419"/>
    </row>
    <row r="179" spans="1:8" ht="15">
      <c r="A179" s="11">
        <v>343</v>
      </c>
      <c r="B179" s="12" t="s">
        <v>621</v>
      </c>
      <c r="C179" s="448">
        <v>842.65</v>
      </c>
      <c r="D179" s="13">
        <v>1000</v>
      </c>
      <c r="E179" s="13">
        <v>893</v>
      </c>
      <c r="F179" s="357">
        <f t="shared" si="7"/>
        <v>105.9751972942503</v>
      </c>
      <c r="G179" s="357">
        <f t="shared" si="8"/>
        <v>89.3</v>
      </c>
      <c r="H179" s="419"/>
    </row>
    <row r="180" spans="1:8" ht="15">
      <c r="A180" s="11">
        <v>3432</v>
      </c>
      <c r="B180" s="12" t="s">
        <v>689</v>
      </c>
      <c r="C180" s="448">
        <v>0</v>
      </c>
      <c r="D180" s="13">
        <v>0</v>
      </c>
      <c r="E180" s="13">
        <v>4</v>
      </c>
      <c r="F180" s="357" t="e">
        <f t="shared" si="7"/>
        <v>#DIV/0!</v>
      </c>
      <c r="G180" s="357" t="e">
        <f t="shared" si="8"/>
        <v>#DIV/0!</v>
      </c>
      <c r="H180" s="419"/>
    </row>
    <row r="181" spans="1:8" ht="15">
      <c r="A181" s="11">
        <v>3433</v>
      </c>
      <c r="B181" s="12" t="s">
        <v>103</v>
      </c>
      <c r="C181" s="308">
        <v>44.77</v>
      </c>
      <c r="D181" s="13">
        <v>100</v>
      </c>
      <c r="E181" s="13">
        <v>28</v>
      </c>
      <c r="F181" s="357">
        <f t="shared" si="7"/>
        <v>62.54188072369891</v>
      </c>
      <c r="G181" s="357">
        <f t="shared" si="8"/>
        <v>28.000000000000004</v>
      </c>
      <c r="H181" s="419"/>
    </row>
    <row r="182" spans="1:8" ht="15">
      <c r="A182" s="67">
        <v>35</v>
      </c>
      <c r="B182" s="212" t="s">
        <v>104</v>
      </c>
      <c r="C182" s="69">
        <f aca="true" t="shared" si="13" ref="C182:E183">SUM(C183)</f>
        <v>0</v>
      </c>
      <c r="D182" s="69">
        <f t="shared" si="13"/>
        <v>1000</v>
      </c>
      <c r="E182" s="69">
        <f t="shared" si="13"/>
        <v>0</v>
      </c>
      <c r="F182" s="357" t="e">
        <f t="shared" si="7"/>
        <v>#DIV/0!</v>
      </c>
      <c r="G182" s="357">
        <v>0</v>
      </c>
      <c r="H182" s="419"/>
    </row>
    <row r="183" spans="1:8" ht="15">
      <c r="A183" s="31">
        <v>352</v>
      </c>
      <c r="B183" s="32" t="s">
        <v>105</v>
      </c>
      <c r="C183" s="33">
        <f t="shared" si="13"/>
        <v>0</v>
      </c>
      <c r="D183" s="33">
        <f t="shared" si="13"/>
        <v>1000</v>
      </c>
      <c r="E183" s="33">
        <f t="shared" si="13"/>
        <v>0</v>
      </c>
      <c r="F183" s="357" t="e">
        <f t="shared" si="7"/>
        <v>#DIV/0!</v>
      </c>
      <c r="G183" s="357">
        <v>0</v>
      </c>
      <c r="H183" s="419"/>
    </row>
    <row r="184" spans="1:8" ht="15">
      <c r="A184" s="11">
        <v>3523</v>
      </c>
      <c r="B184" s="12" t="s">
        <v>104</v>
      </c>
      <c r="C184" s="13">
        <v>0</v>
      </c>
      <c r="D184" s="13">
        <v>1000</v>
      </c>
      <c r="E184" s="13">
        <v>0</v>
      </c>
      <c r="F184" s="357" t="e">
        <f t="shared" si="7"/>
        <v>#DIV/0!</v>
      </c>
      <c r="G184" s="357">
        <v>0</v>
      </c>
      <c r="H184" s="419"/>
    </row>
    <row r="185" spans="1:8" ht="15">
      <c r="A185" s="72">
        <v>36</v>
      </c>
      <c r="B185" s="212" t="s">
        <v>106</v>
      </c>
      <c r="C185" s="73">
        <f>SUM(C186+C188)</f>
        <v>22360.8</v>
      </c>
      <c r="D185" s="73">
        <f>SUM(D186+D188)</f>
        <v>19000</v>
      </c>
      <c r="E185" s="73">
        <f>SUM(E186+E188)</f>
        <v>18747</v>
      </c>
      <c r="F185" s="357">
        <f t="shared" si="7"/>
        <v>83.83868197917785</v>
      </c>
      <c r="G185" s="357">
        <f t="shared" si="8"/>
        <v>98.66842105263159</v>
      </c>
      <c r="H185" s="419"/>
    </row>
    <row r="186" spans="1:8" ht="15">
      <c r="A186" s="35">
        <v>366</v>
      </c>
      <c r="B186" s="32" t="s">
        <v>731</v>
      </c>
      <c r="C186" s="37">
        <f aca="true" t="shared" si="14" ref="C186:E188">SUM(C187)</f>
        <v>22360.8</v>
      </c>
      <c r="D186" s="37">
        <f t="shared" si="14"/>
        <v>19000</v>
      </c>
      <c r="E186" s="37">
        <f t="shared" si="14"/>
        <v>18747</v>
      </c>
      <c r="F186" s="357">
        <f aca="true" t="shared" si="15" ref="F186:F251">E186/C186*100</f>
        <v>83.83868197917785</v>
      </c>
      <c r="G186" s="357">
        <f aca="true" t="shared" si="16" ref="G186:G213">E186/D186*100</f>
        <v>98.66842105263159</v>
      </c>
      <c r="H186" s="419"/>
    </row>
    <row r="187" spans="1:8" ht="15">
      <c r="A187" s="11">
        <v>36611</v>
      </c>
      <c r="B187" s="12" t="s">
        <v>107</v>
      </c>
      <c r="C187" s="13">
        <v>22360.8</v>
      </c>
      <c r="D187" s="13">
        <v>19000</v>
      </c>
      <c r="E187" s="13">
        <v>18747</v>
      </c>
      <c r="F187" s="357">
        <f t="shared" si="15"/>
        <v>83.83868197917785</v>
      </c>
      <c r="G187" s="357">
        <f t="shared" si="16"/>
        <v>98.66842105263159</v>
      </c>
      <c r="H187" s="419"/>
    </row>
    <row r="188" spans="1:8" ht="15">
      <c r="A188" s="35">
        <v>367</v>
      </c>
      <c r="B188" s="32" t="s">
        <v>567</v>
      </c>
      <c r="C188" s="37">
        <f t="shared" si="14"/>
        <v>0</v>
      </c>
      <c r="D188" s="37">
        <f t="shared" si="14"/>
        <v>0</v>
      </c>
      <c r="E188" s="37">
        <f t="shared" si="14"/>
        <v>0</v>
      </c>
      <c r="F188" s="357" t="e">
        <f t="shared" si="15"/>
        <v>#DIV/0!</v>
      </c>
      <c r="G188" s="357">
        <v>0</v>
      </c>
      <c r="H188" s="419"/>
    </row>
    <row r="189" spans="1:8" ht="15">
      <c r="A189" s="11">
        <v>36711</v>
      </c>
      <c r="B189" s="12" t="s">
        <v>568</v>
      </c>
      <c r="C189" s="449">
        <v>0</v>
      </c>
      <c r="D189" s="13">
        <v>0</v>
      </c>
      <c r="E189" s="13">
        <v>0</v>
      </c>
      <c r="F189" s="357" t="e">
        <f t="shared" si="15"/>
        <v>#DIV/0!</v>
      </c>
      <c r="G189" s="357">
        <v>0</v>
      </c>
      <c r="H189" s="419"/>
    </row>
    <row r="190" spans="1:8" ht="27" customHeight="1">
      <c r="A190" s="70">
        <v>37</v>
      </c>
      <c r="B190" s="213" t="s">
        <v>108</v>
      </c>
      <c r="C190" s="71">
        <f>SUM(C191)</f>
        <v>51179.38</v>
      </c>
      <c r="D190" s="71">
        <f>SUM(D191)</f>
        <v>75000</v>
      </c>
      <c r="E190" s="71">
        <f>SUM(E191)</f>
        <v>73434</v>
      </c>
      <c r="F190" s="357">
        <f t="shared" si="15"/>
        <v>143.48356701468444</v>
      </c>
      <c r="G190" s="357">
        <f t="shared" si="16"/>
        <v>97.912</v>
      </c>
      <c r="H190" s="419"/>
    </row>
    <row r="191" spans="1:8" ht="15">
      <c r="A191" s="31">
        <v>372</v>
      </c>
      <c r="B191" s="32" t="s">
        <v>109</v>
      </c>
      <c r="C191" s="33">
        <f>SUM(C192:C193)</f>
        <v>51179.38</v>
      </c>
      <c r="D191" s="33">
        <f>SUM(D192:D193)</f>
        <v>75000</v>
      </c>
      <c r="E191" s="33">
        <f>SUM(E192:E193)</f>
        <v>73434</v>
      </c>
      <c r="F191" s="357">
        <f t="shared" si="15"/>
        <v>143.48356701468444</v>
      </c>
      <c r="G191" s="357">
        <f t="shared" si="16"/>
        <v>97.912</v>
      </c>
      <c r="H191" s="419"/>
    </row>
    <row r="192" spans="1:8" ht="15">
      <c r="A192" s="11">
        <v>3721</v>
      </c>
      <c r="B192" s="12" t="s">
        <v>110</v>
      </c>
      <c r="C192" s="308">
        <v>43186.18</v>
      </c>
      <c r="D192" s="13">
        <v>65000</v>
      </c>
      <c r="E192" s="13">
        <v>63854</v>
      </c>
      <c r="F192" s="357">
        <f t="shared" si="15"/>
        <v>147.85748589016208</v>
      </c>
      <c r="G192" s="357">
        <f t="shared" si="16"/>
        <v>98.23692307692308</v>
      </c>
      <c r="H192" s="419"/>
    </row>
    <row r="193" spans="1:8" ht="15">
      <c r="A193" s="11">
        <v>3722</v>
      </c>
      <c r="B193" s="12" t="s">
        <v>111</v>
      </c>
      <c r="C193" s="308">
        <v>7993.2</v>
      </c>
      <c r="D193" s="13">
        <v>10000</v>
      </c>
      <c r="E193" s="13">
        <v>9580</v>
      </c>
      <c r="F193" s="357">
        <f t="shared" si="15"/>
        <v>119.85187409297905</v>
      </c>
      <c r="G193" s="357">
        <f t="shared" si="16"/>
        <v>95.8</v>
      </c>
      <c r="H193" s="419"/>
    </row>
    <row r="194" spans="1:8" ht="15">
      <c r="A194" s="67">
        <v>38</v>
      </c>
      <c r="B194" s="212" t="s">
        <v>112</v>
      </c>
      <c r="C194" s="69">
        <f>SUM(C195+C212+C219)</f>
        <v>233638.68</v>
      </c>
      <c r="D194" s="69">
        <f>SUM(D195+D212+D219)</f>
        <v>305220</v>
      </c>
      <c r="E194" s="69">
        <f>SUM(E195+E212+E219)</f>
        <v>297470</v>
      </c>
      <c r="F194" s="357">
        <f t="shared" si="15"/>
        <v>127.32052757702621</v>
      </c>
      <c r="G194" s="357">
        <f t="shared" si="16"/>
        <v>97.4608479129808</v>
      </c>
      <c r="H194" s="419"/>
    </row>
    <row r="195" spans="1:8" ht="15">
      <c r="A195" s="31">
        <v>381</v>
      </c>
      <c r="B195" s="32" t="s">
        <v>113</v>
      </c>
      <c r="C195" s="33">
        <f>SUM(C196+C211)</f>
        <v>185292.88</v>
      </c>
      <c r="D195" s="33">
        <f>SUM(D196+D211)</f>
        <v>199850</v>
      </c>
      <c r="E195" s="33">
        <f>SUM(E196+E211)</f>
        <v>197101</v>
      </c>
      <c r="F195" s="357">
        <f t="shared" si="15"/>
        <v>106.37267875592413</v>
      </c>
      <c r="G195" s="357">
        <f t="shared" si="16"/>
        <v>98.62446835126345</v>
      </c>
      <c r="H195" s="419"/>
    </row>
    <row r="196" spans="1:8" ht="15">
      <c r="A196" s="31">
        <v>3811</v>
      </c>
      <c r="B196" s="32" t="s">
        <v>114</v>
      </c>
      <c r="C196" s="33">
        <f>SUM(C197:C210)</f>
        <v>185292.88</v>
      </c>
      <c r="D196" s="33">
        <f>SUM(D197:D210)</f>
        <v>199850</v>
      </c>
      <c r="E196" s="33">
        <f>SUM(E197:E210)</f>
        <v>197101</v>
      </c>
      <c r="F196" s="357">
        <f t="shared" si="15"/>
        <v>106.37267875592413</v>
      </c>
      <c r="G196" s="357">
        <f t="shared" si="16"/>
        <v>98.62446835126345</v>
      </c>
      <c r="H196" s="419"/>
    </row>
    <row r="197" spans="1:8" ht="15">
      <c r="A197" s="379">
        <v>3811401</v>
      </c>
      <c r="B197" s="286" t="s">
        <v>670</v>
      </c>
      <c r="C197" s="204">
        <v>0</v>
      </c>
      <c r="D197" s="204">
        <v>35000</v>
      </c>
      <c r="E197" s="204">
        <v>35152</v>
      </c>
      <c r="F197" s="357" t="e">
        <f t="shared" si="15"/>
        <v>#DIV/0!</v>
      </c>
      <c r="G197" s="357">
        <f t="shared" si="16"/>
        <v>100.43428571428572</v>
      </c>
      <c r="H197" s="419"/>
    </row>
    <row r="198" spans="1:8" ht="15">
      <c r="A198" s="11">
        <v>3811409</v>
      </c>
      <c r="B198" s="12" t="s">
        <v>115</v>
      </c>
      <c r="C198" s="13">
        <v>8000</v>
      </c>
      <c r="D198" s="13">
        <v>8000</v>
      </c>
      <c r="E198" s="13">
        <v>8000</v>
      </c>
      <c r="F198" s="357">
        <f t="shared" si="15"/>
        <v>100</v>
      </c>
      <c r="G198" s="357">
        <f t="shared" si="16"/>
        <v>100</v>
      </c>
      <c r="H198" s="419"/>
    </row>
    <row r="199" spans="1:8" ht="15">
      <c r="A199" s="11">
        <v>3811410</v>
      </c>
      <c r="B199" s="12" t="s">
        <v>116</v>
      </c>
      <c r="C199" s="13">
        <v>14218.25</v>
      </c>
      <c r="D199" s="13">
        <v>5000</v>
      </c>
      <c r="E199" s="13">
        <v>3381</v>
      </c>
      <c r="F199" s="357">
        <f t="shared" si="15"/>
        <v>23.779297733546674</v>
      </c>
      <c r="G199" s="357">
        <f t="shared" si="16"/>
        <v>67.62</v>
      </c>
      <c r="H199" s="419"/>
    </row>
    <row r="200" spans="1:8" ht="15">
      <c r="A200" s="11">
        <v>3811411</v>
      </c>
      <c r="B200" s="219" t="s">
        <v>117</v>
      </c>
      <c r="C200" s="13">
        <v>4000</v>
      </c>
      <c r="D200" s="13">
        <v>0</v>
      </c>
      <c r="E200" s="13">
        <v>0</v>
      </c>
      <c r="F200" s="357">
        <f t="shared" si="15"/>
        <v>0</v>
      </c>
      <c r="G200" s="357" t="e">
        <f t="shared" si="16"/>
        <v>#DIV/0!</v>
      </c>
      <c r="H200" s="419"/>
    </row>
    <row r="201" spans="1:8" ht="15">
      <c r="A201" s="11">
        <v>3811501</v>
      </c>
      <c r="B201" s="12" t="s">
        <v>118</v>
      </c>
      <c r="C201" s="13">
        <v>48058.5</v>
      </c>
      <c r="D201" s="13">
        <v>55000</v>
      </c>
      <c r="E201" s="13">
        <v>55000</v>
      </c>
      <c r="F201" s="357">
        <f t="shared" si="15"/>
        <v>114.443854885192</v>
      </c>
      <c r="G201" s="357">
        <f t="shared" si="16"/>
        <v>100</v>
      </c>
      <c r="H201" s="419"/>
    </row>
    <row r="202" spans="1:8" ht="15">
      <c r="A202" s="11">
        <v>3811502</v>
      </c>
      <c r="B202" s="12" t="s">
        <v>119</v>
      </c>
      <c r="C202" s="13">
        <v>8371.26</v>
      </c>
      <c r="D202" s="13">
        <v>9000</v>
      </c>
      <c r="E202" s="13">
        <v>8000</v>
      </c>
      <c r="F202" s="357">
        <f t="shared" si="15"/>
        <v>95.56506427945136</v>
      </c>
      <c r="G202" s="357">
        <f t="shared" si="16"/>
        <v>88.88888888888889</v>
      </c>
      <c r="H202" s="419"/>
    </row>
    <row r="203" spans="1:8" ht="15">
      <c r="A203" s="11">
        <v>3811503</v>
      </c>
      <c r="B203" s="12" t="s">
        <v>120</v>
      </c>
      <c r="C203" s="13">
        <v>2500</v>
      </c>
      <c r="D203" s="13">
        <v>2500</v>
      </c>
      <c r="E203" s="13">
        <v>2500</v>
      </c>
      <c r="F203" s="357">
        <f t="shared" si="15"/>
        <v>100</v>
      </c>
      <c r="G203" s="357">
        <f t="shared" si="16"/>
        <v>100</v>
      </c>
      <c r="H203" s="419"/>
    </row>
    <row r="204" spans="1:8" ht="15">
      <c r="A204" s="11">
        <v>3811504</v>
      </c>
      <c r="B204" s="12" t="s">
        <v>121</v>
      </c>
      <c r="C204" s="13">
        <v>10400</v>
      </c>
      <c r="D204" s="13">
        <v>11000</v>
      </c>
      <c r="E204" s="13">
        <v>10934</v>
      </c>
      <c r="F204" s="357">
        <f t="shared" si="15"/>
        <v>105.13461538461539</v>
      </c>
      <c r="G204" s="357">
        <f t="shared" si="16"/>
        <v>99.4</v>
      </c>
      <c r="H204" s="419"/>
    </row>
    <row r="205" spans="1:8" ht="15">
      <c r="A205" s="11">
        <v>3811505</v>
      </c>
      <c r="B205" s="12" t="s">
        <v>122</v>
      </c>
      <c r="C205" s="13">
        <v>0</v>
      </c>
      <c r="D205" s="13">
        <v>0</v>
      </c>
      <c r="E205" s="13">
        <v>0</v>
      </c>
      <c r="F205" s="357" t="e">
        <f t="shared" si="15"/>
        <v>#DIV/0!</v>
      </c>
      <c r="G205" s="357">
        <v>0</v>
      </c>
      <c r="H205" s="419"/>
    </row>
    <row r="206" spans="1:8" ht="15">
      <c r="A206" s="11">
        <v>3811901</v>
      </c>
      <c r="B206" s="12" t="s">
        <v>123</v>
      </c>
      <c r="C206" s="13">
        <v>28600</v>
      </c>
      <c r="D206" s="13">
        <v>31100</v>
      </c>
      <c r="E206" s="13">
        <v>31100</v>
      </c>
      <c r="F206" s="357">
        <f t="shared" si="15"/>
        <v>108.74125874125875</v>
      </c>
      <c r="G206" s="357">
        <f t="shared" si="16"/>
        <v>100</v>
      </c>
      <c r="H206" s="419"/>
    </row>
    <row r="207" spans="1:8" ht="15">
      <c r="A207" s="11">
        <v>3811902</v>
      </c>
      <c r="B207" s="12" t="s">
        <v>124</v>
      </c>
      <c r="C207" s="13">
        <v>45993</v>
      </c>
      <c r="D207" s="13">
        <v>23100</v>
      </c>
      <c r="E207" s="13">
        <v>23057</v>
      </c>
      <c r="F207" s="357">
        <f t="shared" si="15"/>
        <v>50.131541756354224</v>
      </c>
      <c r="G207" s="357">
        <f t="shared" si="16"/>
        <v>99.8138528138528</v>
      </c>
      <c r="H207" s="419"/>
    </row>
    <row r="208" spans="1:8" ht="15">
      <c r="A208" s="11">
        <v>3811904</v>
      </c>
      <c r="B208" s="12" t="s">
        <v>125</v>
      </c>
      <c r="C208" s="13">
        <v>7000</v>
      </c>
      <c r="D208" s="13">
        <v>7000</v>
      </c>
      <c r="E208" s="13">
        <v>7000</v>
      </c>
      <c r="F208" s="357">
        <f t="shared" si="15"/>
        <v>100</v>
      </c>
      <c r="G208" s="357">
        <f t="shared" si="16"/>
        <v>100</v>
      </c>
      <c r="H208" s="419"/>
    </row>
    <row r="209" spans="1:8" ht="15">
      <c r="A209" s="11">
        <v>3811907</v>
      </c>
      <c r="B209" s="12" t="s">
        <v>126</v>
      </c>
      <c r="C209" s="13">
        <v>3041.83</v>
      </c>
      <c r="D209" s="13">
        <v>5900</v>
      </c>
      <c r="E209" s="13">
        <v>5727</v>
      </c>
      <c r="F209" s="357">
        <f t="shared" si="15"/>
        <v>188.2748214068505</v>
      </c>
      <c r="G209" s="357">
        <f t="shared" si="16"/>
        <v>97.0677966101695</v>
      </c>
      <c r="H209" s="419"/>
    </row>
    <row r="210" spans="1:8" ht="15">
      <c r="A210" s="11">
        <v>3811908</v>
      </c>
      <c r="B210" s="12" t="s">
        <v>127</v>
      </c>
      <c r="C210" s="13">
        <v>5110.04</v>
      </c>
      <c r="D210" s="13">
        <v>7250</v>
      </c>
      <c r="E210" s="13">
        <v>7250</v>
      </c>
      <c r="F210" s="357">
        <f t="shared" si="15"/>
        <v>141.87755868838602</v>
      </c>
      <c r="G210" s="357">
        <f t="shared" si="16"/>
        <v>100</v>
      </c>
      <c r="H210" s="419"/>
    </row>
    <row r="211" spans="1:8" ht="15">
      <c r="A211" s="314">
        <v>3812</v>
      </c>
      <c r="B211" s="315" t="s">
        <v>128</v>
      </c>
      <c r="C211" s="316">
        <v>0</v>
      </c>
      <c r="D211" s="317">
        <v>0</v>
      </c>
      <c r="E211" s="317">
        <v>0</v>
      </c>
      <c r="F211" s="357" t="e">
        <f t="shared" si="15"/>
        <v>#DIV/0!</v>
      </c>
      <c r="G211" s="357">
        <v>0</v>
      </c>
      <c r="H211" s="419"/>
    </row>
    <row r="212" spans="1:8" ht="15">
      <c r="A212" s="46">
        <v>382</v>
      </c>
      <c r="B212" s="32" t="s">
        <v>129</v>
      </c>
      <c r="C212" s="33">
        <f>SUM(C213+C217)</f>
        <v>48345.8</v>
      </c>
      <c r="D212" s="33">
        <f>SUM(D213+D217)</f>
        <v>100370</v>
      </c>
      <c r="E212" s="33">
        <f>SUM(E213+E217)</f>
        <v>100369</v>
      </c>
      <c r="F212" s="357">
        <f t="shared" si="15"/>
        <v>207.6064518531082</v>
      </c>
      <c r="G212" s="357">
        <f t="shared" si="16"/>
        <v>99.99900368636047</v>
      </c>
      <c r="H212" s="419"/>
    </row>
    <row r="213" spans="1:8" ht="15">
      <c r="A213" s="46">
        <v>3821</v>
      </c>
      <c r="B213" s="32" t="s">
        <v>130</v>
      </c>
      <c r="C213" s="33">
        <f>SUM(C214:C216)</f>
        <v>48345.8</v>
      </c>
      <c r="D213" s="33">
        <f>SUM(D214:D216)</f>
        <v>100370</v>
      </c>
      <c r="E213" s="33">
        <f>SUM(E214:E216)</f>
        <v>100369</v>
      </c>
      <c r="F213" s="357">
        <f>E213/C213*100</f>
        <v>207.6064518531082</v>
      </c>
      <c r="G213" s="357">
        <f t="shared" si="16"/>
        <v>99.99900368636047</v>
      </c>
      <c r="H213" s="419"/>
    </row>
    <row r="214" spans="1:8" ht="15">
      <c r="A214" s="14">
        <v>382121</v>
      </c>
      <c r="B214" s="12" t="s">
        <v>131</v>
      </c>
      <c r="C214" s="308">
        <v>43397.8</v>
      </c>
      <c r="D214" s="13">
        <v>72000</v>
      </c>
      <c r="E214" s="13">
        <v>72000</v>
      </c>
      <c r="F214" s="357">
        <f>E214/C214*100</f>
        <v>165.9070275451751</v>
      </c>
      <c r="G214" s="357">
        <f>E214/D214*100</f>
        <v>100</v>
      </c>
      <c r="H214" s="419"/>
    </row>
    <row r="215" spans="1:8" ht="15">
      <c r="A215" s="14">
        <v>382122</v>
      </c>
      <c r="B215" s="12" t="s">
        <v>679</v>
      </c>
      <c r="C215" s="308">
        <v>0</v>
      </c>
      <c r="D215" s="13">
        <v>5000</v>
      </c>
      <c r="E215" s="13">
        <v>5000</v>
      </c>
      <c r="F215" s="357" t="e">
        <f aca="true" t="shared" si="17" ref="F215:F216">E215/C215*100</f>
        <v>#DIV/0!</v>
      </c>
      <c r="G215" s="357">
        <f>E215/D215*100</f>
        <v>100</v>
      </c>
      <c r="H215" s="419"/>
    </row>
    <row r="216" spans="1:8" ht="15">
      <c r="A216" s="14">
        <v>3821901</v>
      </c>
      <c r="B216" s="12" t="s">
        <v>132</v>
      </c>
      <c r="C216" s="308">
        <v>4948</v>
      </c>
      <c r="D216" s="13">
        <v>23370</v>
      </c>
      <c r="E216" s="13">
        <v>23369</v>
      </c>
      <c r="F216" s="357">
        <f t="shared" si="17"/>
        <v>472.2918350848828</v>
      </c>
      <c r="G216" s="357">
        <f>E216/D216*100</f>
        <v>99.99572100984167</v>
      </c>
      <c r="H216" s="419"/>
    </row>
    <row r="217" spans="1:8" ht="15">
      <c r="A217" s="377">
        <v>3822</v>
      </c>
      <c r="B217" s="295" t="s">
        <v>133</v>
      </c>
      <c r="C217" s="378">
        <f>SUM(C218)</f>
        <v>0</v>
      </c>
      <c r="D217" s="378">
        <f>SUM(D218)</f>
        <v>0</v>
      </c>
      <c r="E217" s="378">
        <f>SUM(E218)</f>
        <v>0</v>
      </c>
      <c r="F217" s="357" t="e">
        <f t="shared" si="15"/>
        <v>#DIV/0!</v>
      </c>
      <c r="G217" s="357">
        <v>0</v>
      </c>
      <c r="H217" s="419"/>
    </row>
    <row r="218" spans="1:8" ht="15">
      <c r="A218" s="203">
        <v>38221</v>
      </c>
      <c r="B218" s="286" t="s">
        <v>533</v>
      </c>
      <c r="C218" s="310">
        <v>0</v>
      </c>
      <c r="D218" s="204">
        <v>0</v>
      </c>
      <c r="E218" s="204">
        <v>0</v>
      </c>
      <c r="F218" s="357" t="e">
        <f t="shared" si="15"/>
        <v>#DIV/0!</v>
      </c>
      <c r="G218" s="357">
        <v>0</v>
      </c>
      <c r="H218" s="419"/>
    </row>
    <row r="219" spans="1:8" ht="15">
      <c r="A219" s="35">
        <v>385</v>
      </c>
      <c r="B219" s="32" t="s">
        <v>134</v>
      </c>
      <c r="C219" s="37">
        <f>SUM(C220:C221)</f>
        <v>0</v>
      </c>
      <c r="D219" s="37">
        <f>SUM(D220:D221)</f>
        <v>5000</v>
      </c>
      <c r="E219" s="37">
        <f>SUM(E220:E221)</f>
        <v>0</v>
      </c>
      <c r="F219" s="357">
        <v>0</v>
      </c>
      <c r="G219" s="357">
        <f>E219/D219*100</f>
        <v>0</v>
      </c>
      <c r="H219" s="419"/>
    </row>
    <row r="220" spans="1:8" ht="15">
      <c r="A220" s="11">
        <v>3851</v>
      </c>
      <c r="B220" s="12" t="s">
        <v>135</v>
      </c>
      <c r="C220" s="13">
        <v>0</v>
      </c>
      <c r="D220" s="13">
        <v>5000</v>
      </c>
      <c r="E220" s="307">
        <v>0</v>
      </c>
      <c r="F220" s="357" t="e">
        <f t="shared" si="15"/>
        <v>#DIV/0!</v>
      </c>
      <c r="G220" s="357">
        <f>E220/D220*100</f>
        <v>0</v>
      </c>
      <c r="H220" s="419"/>
    </row>
    <row r="221" spans="1:8" ht="15">
      <c r="A221" s="11">
        <v>3851</v>
      </c>
      <c r="B221" s="12" t="s">
        <v>563</v>
      </c>
      <c r="C221" s="13">
        <v>0</v>
      </c>
      <c r="D221" s="13">
        <v>0</v>
      </c>
      <c r="E221" s="307">
        <v>0</v>
      </c>
      <c r="F221" s="357" t="e">
        <f t="shared" si="15"/>
        <v>#DIV/0!</v>
      </c>
      <c r="G221" s="357">
        <v>0</v>
      </c>
      <c r="H221" s="419"/>
    </row>
    <row r="222" spans="1:8" ht="15">
      <c r="A222" s="39">
        <v>4</v>
      </c>
      <c r="B222" s="216" t="s">
        <v>136</v>
      </c>
      <c r="C222" s="40">
        <f>SUM(C223+C228+C255)</f>
        <v>1655072.2900000003</v>
      </c>
      <c r="D222" s="40">
        <f>SUM(D223+D228+D255)</f>
        <v>2329560</v>
      </c>
      <c r="E222" s="40">
        <f>SUM(E223+E228+E255)</f>
        <v>1660626</v>
      </c>
      <c r="F222" s="357">
        <f t="shared" si="15"/>
        <v>100.33555694416224</v>
      </c>
      <c r="G222" s="357">
        <f>E222/D222*100</f>
        <v>71.28496368412918</v>
      </c>
      <c r="H222" s="419"/>
    </row>
    <row r="223" spans="1:8" ht="15">
      <c r="A223" s="67">
        <v>41</v>
      </c>
      <c r="B223" s="212" t="s">
        <v>137</v>
      </c>
      <c r="C223" s="69">
        <f>SUM(C224+C226)</f>
        <v>98403.07</v>
      </c>
      <c r="D223" s="69">
        <f>SUM(D224+D226)</f>
        <v>100600</v>
      </c>
      <c r="E223" s="69">
        <f>SUM(E224+E226)</f>
        <v>107415</v>
      </c>
      <c r="F223" s="357">
        <f t="shared" si="15"/>
        <v>109.1581797193929</v>
      </c>
      <c r="G223" s="357">
        <f>E223/D223*100</f>
        <v>106.77435387673957</v>
      </c>
      <c r="H223" s="419"/>
    </row>
    <row r="224" spans="1:8" ht="15">
      <c r="A224" s="47">
        <v>411</v>
      </c>
      <c r="B224" s="217" t="s">
        <v>138</v>
      </c>
      <c r="C224" s="38">
        <f>SUM(C225)</f>
        <v>0</v>
      </c>
      <c r="D224" s="38">
        <f>SUM(D225)</f>
        <v>12600</v>
      </c>
      <c r="E224" s="38">
        <f>SUM(E225)</f>
        <v>12601</v>
      </c>
      <c r="F224" s="357">
        <v>0</v>
      </c>
      <c r="G224" s="357">
        <v>0</v>
      </c>
      <c r="H224" s="419"/>
    </row>
    <row r="225" spans="1:8" ht="15">
      <c r="A225" s="7">
        <v>4111</v>
      </c>
      <c r="B225" s="218" t="s">
        <v>59</v>
      </c>
      <c r="C225" s="82">
        <v>0</v>
      </c>
      <c r="D225" s="8">
        <v>12600</v>
      </c>
      <c r="E225" s="13">
        <v>12601</v>
      </c>
      <c r="F225" s="357">
        <v>0</v>
      </c>
      <c r="G225" s="357">
        <v>0</v>
      </c>
      <c r="H225" s="419"/>
    </row>
    <row r="226" spans="1:9" ht="15">
      <c r="A226" s="294">
        <v>412</v>
      </c>
      <c r="B226" s="380" t="s">
        <v>139</v>
      </c>
      <c r="C226" s="296">
        <f>SUM(C227)</f>
        <v>98403.07</v>
      </c>
      <c r="D226" s="296">
        <f>SUM(D227)</f>
        <v>88000</v>
      </c>
      <c r="E226" s="296">
        <f>SUM(E227)</f>
        <v>94814</v>
      </c>
      <c r="F226" s="357">
        <f t="shared" si="15"/>
        <v>96.35268493147622</v>
      </c>
      <c r="G226" s="357">
        <f aca="true" t="shared" si="18" ref="G226:G238">E226/D226*100</f>
        <v>107.74318181818181</v>
      </c>
      <c r="H226" s="419"/>
      <c r="I226" s="320"/>
    </row>
    <row r="227" spans="1:9" ht="15">
      <c r="A227" s="379">
        <v>41241</v>
      </c>
      <c r="B227" s="286" t="s">
        <v>536</v>
      </c>
      <c r="C227" s="204">
        <v>98403.07</v>
      </c>
      <c r="D227" s="204">
        <v>88000</v>
      </c>
      <c r="E227" s="204">
        <v>94814</v>
      </c>
      <c r="F227" s="357">
        <f t="shared" si="15"/>
        <v>96.35268493147622</v>
      </c>
      <c r="G227" s="357">
        <f t="shared" si="18"/>
        <v>107.74318181818181</v>
      </c>
      <c r="H227" s="419"/>
      <c r="I227" s="320"/>
    </row>
    <row r="228" spans="1:9" ht="15">
      <c r="A228" s="67">
        <v>42</v>
      </c>
      <c r="B228" s="212" t="s">
        <v>140</v>
      </c>
      <c r="C228" s="69">
        <f>SUM(C229+C244+C248+C250)</f>
        <v>1556669.2200000002</v>
      </c>
      <c r="D228" s="69">
        <f>SUM(D229+D244+D248+D250)</f>
        <v>2228460</v>
      </c>
      <c r="E228" s="69">
        <f>SUM(E229+E244+E248+E250)</f>
        <v>1553211</v>
      </c>
      <c r="F228" s="357">
        <f t="shared" si="15"/>
        <v>99.77784490400599</v>
      </c>
      <c r="G228" s="357">
        <f t="shared" si="18"/>
        <v>69.69885032713175</v>
      </c>
      <c r="H228" s="419"/>
      <c r="I228" s="320"/>
    </row>
    <row r="229" spans="1:9" ht="15">
      <c r="A229" s="31">
        <v>421</v>
      </c>
      <c r="B229" s="32" t="s">
        <v>141</v>
      </c>
      <c r="C229" s="33">
        <f>SUM(C230:C236)</f>
        <v>1398303.1700000002</v>
      </c>
      <c r="D229" s="33">
        <f>SUM(D230:D236)</f>
        <v>2109660</v>
      </c>
      <c r="E229" s="33">
        <f>SUM(E230:E236)</f>
        <v>1445491</v>
      </c>
      <c r="F229" s="357">
        <f t="shared" si="15"/>
        <v>103.37464943314116</v>
      </c>
      <c r="G229" s="357">
        <f t="shared" si="18"/>
        <v>68.51772323502365</v>
      </c>
      <c r="H229" s="419"/>
      <c r="I229" s="320"/>
    </row>
    <row r="230" spans="1:9" ht="15">
      <c r="A230" s="14">
        <v>4212</v>
      </c>
      <c r="B230" s="218" t="s">
        <v>142</v>
      </c>
      <c r="C230" s="82">
        <v>45377.6</v>
      </c>
      <c r="D230" s="13">
        <v>63200</v>
      </c>
      <c r="E230" s="13">
        <v>63098</v>
      </c>
      <c r="F230" s="357">
        <f t="shared" si="15"/>
        <v>139.0509855082684</v>
      </c>
      <c r="G230" s="357">
        <f t="shared" si="18"/>
        <v>99.83860759493672</v>
      </c>
      <c r="H230" s="419"/>
      <c r="I230" s="320"/>
    </row>
    <row r="231" spans="1:9" ht="15">
      <c r="A231" s="14">
        <v>4213101</v>
      </c>
      <c r="B231" s="218" t="s">
        <v>566</v>
      </c>
      <c r="C231" s="82">
        <v>358552.9</v>
      </c>
      <c r="D231" s="13">
        <v>0</v>
      </c>
      <c r="E231" s="13">
        <v>0</v>
      </c>
      <c r="F231" s="357">
        <f t="shared" si="15"/>
        <v>0</v>
      </c>
      <c r="G231" s="357" t="e">
        <f t="shared" si="18"/>
        <v>#DIV/0!</v>
      </c>
      <c r="H231" s="419"/>
      <c r="I231" s="320"/>
    </row>
    <row r="232" spans="1:8" ht="15">
      <c r="A232" s="14">
        <v>4213105</v>
      </c>
      <c r="B232" s="218" t="s">
        <v>622</v>
      </c>
      <c r="C232" s="82">
        <v>452290.39</v>
      </c>
      <c r="D232" s="13">
        <v>9375</v>
      </c>
      <c r="E232" s="13">
        <v>9375</v>
      </c>
      <c r="F232" s="357">
        <v>0</v>
      </c>
      <c r="G232" s="357">
        <f t="shared" si="18"/>
        <v>100</v>
      </c>
      <c r="H232" s="419"/>
    </row>
    <row r="233" spans="1:8" ht="15">
      <c r="A233" s="14">
        <v>4213102</v>
      </c>
      <c r="B233" s="218" t="s">
        <v>623</v>
      </c>
      <c r="C233" s="82">
        <v>71984.24</v>
      </c>
      <c r="D233" s="13">
        <v>9375</v>
      </c>
      <c r="E233" s="13">
        <v>9375</v>
      </c>
      <c r="F233" s="357">
        <v>0</v>
      </c>
      <c r="G233" s="357">
        <f t="shared" si="18"/>
        <v>100</v>
      </c>
      <c r="H233" s="419"/>
    </row>
    <row r="234" spans="1:8" ht="15">
      <c r="A234" s="14">
        <v>4213104</v>
      </c>
      <c r="B234" s="218" t="s">
        <v>624</v>
      </c>
      <c r="C234" s="82">
        <v>98070.68</v>
      </c>
      <c r="D234" s="13">
        <v>0</v>
      </c>
      <c r="E234" s="13">
        <v>0</v>
      </c>
      <c r="F234" s="357">
        <v>0</v>
      </c>
      <c r="G234" s="357" t="e">
        <f t="shared" si="18"/>
        <v>#DIV/0!</v>
      </c>
      <c r="H234" s="419"/>
    </row>
    <row r="235" spans="1:8" ht="15">
      <c r="A235" s="14">
        <v>4213103</v>
      </c>
      <c r="B235" s="218" t="s">
        <v>625</v>
      </c>
      <c r="C235" s="82">
        <v>39514.86</v>
      </c>
      <c r="D235" s="13">
        <v>0</v>
      </c>
      <c r="E235" s="13">
        <v>0</v>
      </c>
      <c r="F235" s="357">
        <v>0</v>
      </c>
      <c r="G235" s="357" t="e">
        <f t="shared" si="18"/>
        <v>#DIV/0!</v>
      </c>
      <c r="H235" s="419"/>
    </row>
    <row r="236" spans="1:8" ht="15">
      <c r="A236" s="397">
        <v>4214</v>
      </c>
      <c r="B236" s="398" t="s">
        <v>143</v>
      </c>
      <c r="C236" s="399">
        <f>SUM(C237:C243)</f>
        <v>332512.5</v>
      </c>
      <c r="D236" s="399">
        <f aca="true" t="shared" si="19" ref="D236:E236">SUM(D237:D243)</f>
        <v>2027710</v>
      </c>
      <c r="E236" s="399">
        <f t="shared" si="19"/>
        <v>1363643</v>
      </c>
      <c r="F236" s="357">
        <f t="shared" si="15"/>
        <v>410.10277809104923</v>
      </c>
      <c r="G236" s="357">
        <f t="shared" si="18"/>
        <v>67.25039576665303</v>
      </c>
      <c r="H236" s="419"/>
    </row>
    <row r="237" spans="1:9" ht="15">
      <c r="A237" s="11">
        <v>42145</v>
      </c>
      <c r="B237" s="12" t="s">
        <v>535</v>
      </c>
      <c r="C237" s="308">
        <v>200</v>
      </c>
      <c r="D237" s="13">
        <v>970000</v>
      </c>
      <c r="E237" s="13">
        <v>608242</v>
      </c>
      <c r="F237" s="357">
        <f t="shared" si="15"/>
        <v>304121</v>
      </c>
      <c r="G237" s="357">
        <f t="shared" si="18"/>
        <v>62.70536082474227</v>
      </c>
      <c r="H237" s="419"/>
      <c r="I237" s="320"/>
    </row>
    <row r="238" spans="1:8" ht="15">
      <c r="A238" s="11">
        <v>4214901</v>
      </c>
      <c r="B238" s="12" t="s">
        <v>569</v>
      </c>
      <c r="C238" s="308">
        <v>10500</v>
      </c>
      <c r="D238" s="13">
        <v>37800</v>
      </c>
      <c r="E238" s="13">
        <v>37772</v>
      </c>
      <c r="F238" s="357">
        <f t="shared" si="15"/>
        <v>359.73333333333335</v>
      </c>
      <c r="G238" s="357">
        <f t="shared" si="18"/>
        <v>99.92592592592592</v>
      </c>
      <c r="H238" s="419"/>
    </row>
    <row r="239" spans="1:8" ht="15">
      <c r="A239" s="11">
        <v>4214902</v>
      </c>
      <c r="B239" s="12" t="s">
        <v>144</v>
      </c>
      <c r="C239" s="308">
        <v>0</v>
      </c>
      <c r="D239" s="13">
        <v>0</v>
      </c>
      <c r="E239" s="13">
        <v>0</v>
      </c>
      <c r="F239" s="357" t="e">
        <f t="shared" si="15"/>
        <v>#DIV/0!</v>
      </c>
      <c r="G239" s="357">
        <v>0</v>
      </c>
      <c r="H239" s="419"/>
    </row>
    <row r="240" spans="1:8" ht="15">
      <c r="A240" s="11">
        <v>4214908</v>
      </c>
      <c r="B240" s="12" t="s">
        <v>145</v>
      </c>
      <c r="C240" s="308">
        <v>309937.5</v>
      </c>
      <c r="D240" s="13">
        <v>324810</v>
      </c>
      <c r="E240" s="13">
        <v>322543</v>
      </c>
      <c r="F240" s="357">
        <v>0</v>
      </c>
      <c r="G240" s="357">
        <f>E240/D240*100</f>
        <v>99.3020535082048</v>
      </c>
      <c r="H240" s="419"/>
    </row>
    <row r="241" spans="1:8" ht="15">
      <c r="A241" s="11">
        <v>4214910</v>
      </c>
      <c r="B241" s="12" t="s">
        <v>498</v>
      </c>
      <c r="C241" s="308">
        <v>0</v>
      </c>
      <c r="D241" s="13">
        <v>633400</v>
      </c>
      <c r="E241" s="13">
        <v>333398</v>
      </c>
      <c r="F241" s="357" t="e">
        <f t="shared" si="15"/>
        <v>#DIV/0!</v>
      </c>
      <c r="G241" s="357">
        <v>0</v>
      </c>
      <c r="H241" s="419"/>
    </row>
    <row r="242" spans="1:8" ht="15">
      <c r="A242" s="11">
        <v>4214909</v>
      </c>
      <c r="B242" s="12" t="s">
        <v>626</v>
      </c>
      <c r="C242" s="308">
        <v>11875</v>
      </c>
      <c r="D242" s="13">
        <v>0</v>
      </c>
      <c r="E242" s="13">
        <v>0</v>
      </c>
      <c r="F242" s="357">
        <v>0</v>
      </c>
      <c r="G242" s="357">
        <v>0</v>
      </c>
      <c r="H242" s="419"/>
    </row>
    <row r="243" spans="1:8" ht="15">
      <c r="A243" s="11">
        <v>4214912</v>
      </c>
      <c r="B243" s="12" t="s">
        <v>671</v>
      </c>
      <c r="C243" s="308">
        <v>0</v>
      </c>
      <c r="D243" s="13">
        <v>61700</v>
      </c>
      <c r="E243" s="13">
        <v>61688</v>
      </c>
      <c r="F243" s="357">
        <v>0</v>
      </c>
      <c r="G243" s="357">
        <v>0</v>
      </c>
      <c r="H243" s="419"/>
    </row>
    <row r="244" spans="1:8" ht="15">
      <c r="A244" s="46">
        <v>422</v>
      </c>
      <c r="B244" s="32" t="s">
        <v>146</v>
      </c>
      <c r="C244" s="33">
        <f>SUM(C245:C247)</f>
        <v>91497.97</v>
      </c>
      <c r="D244" s="33">
        <f>SUM(D245:D247)</f>
        <v>90250</v>
      </c>
      <c r="E244" s="33">
        <f>SUM(E245:E247)</f>
        <v>79242</v>
      </c>
      <c r="F244" s="357">
        <f t="shared" si="15"/>
        <v>86.60520009351028</v>
      </c>
      <c r="G244" s="357">
        <f aca="true" t="shared" si="20" ref="G244:G250">E244/D244*100</f>
        <v>87.80277008310249</v>
      </c>
      <c r="H244" s="419"/>
    </row>
    <row r="245" spans="1:8" s="441" customFormat="1" ht="15">
      <c r="A245" s="437">
        <v>422</v>
      </c>
      <c r="B245" s="438" t="s">
        <v>627</v>
      </c>
      <c r="C245" s="439">
        <v>3402.72</v>
      </c>
      <c r="D245" s="439">
        <v>8200</v>
      </c>
      <c r="E245" s="439">
        <v>8123</v>
      </c>
      <c r="F245" s="357">
        <v>0</v>
      </c>
      <c r="G245" s="357">
        <f t="shared" si="20"/>
        <v>99.0609756097561</v>
      </c>
      <c r="H245" s="440"/>
    </row>
    <row r="246" spans="1:8" ht="15">
      <c r="A246" s="14">
        <v>4221</v>
      </c>
      <c r="B246" s="12" t="s">
        <v>147</v>
      </c>
      <c r="C246" s="448">
        <v>28085</v>
      </c>
      <c r="D246" s="13">
        <v>31550</v>
      </c>
      <c r="E246" s="13">
        <v>31547</v>
      </c>
      <c r="F246" s="357">
        <f t="shared" si="15"/>
        <v>112.32686487448815</v>
      </c>
      <c r="G246" s="357">
        <f t="shared" si="20"/>
        <v>99.9904912836767</v>
      </c>
      <c r="H246" s="419"/>
    </row>
    <row r="247" spans="1:8" ht="15">
      <c r="A247" s="14">
        <v>4227</v>
      </c>
      <c r="B247" s="12" t="s">
        <v>148</v>
      </c>
      <c r="C247" s="308">
        <v>60010.25</v>
      </c>
      <c r="D247" s="13">
        <v>50500</v>
      </c>
      <c r="E247" s="13">
        <v>39572</v>
      </c>
      <c r="F247" s="357">
        <f t="shared" si="15"/>
        <v>65.9420682300107</v>
      </c>
      <c r="G247" s="357">
        <f t="shared" si="20"/>
        <v>78.36039603960397</v>
      </c>
      <c r="H247" s="419"/>
    </row>
    <row r="248" spans="1:8" ht="15">
      <c r="A248" s="46">
        <v>424</v>
      </c>
      <c r="B248" s="32" t="s">
        <v>570</v>
      </c>
      <c r="C248" s="33">
        <f>SUM(C249)</f>
        <v>17468.5</v>
      </c>
      <c r="D248" s="33">
        <f>SUM(D249)</f>
        <v>21050</v>
      </c>
      <c r="E248" s="33">
        <f>SUM(E249)</f>
        <v>21041</v>
      </c>
      <c r="F248" s="357">
        <v>0</v>
      </c>
      <c r="G248" s="357">
        <f t="shared" si="20"/>
        <v>99.95724465558195</v>
      </c>
      <c r="H248" s="419"/>
    </row>
    <row r="249" spans="1:8" ht="15">
      <c r="A249" s="14">
        <v>4241</v>
      </c>
      <c r="B249" s="12" t="s">
        <v>280</v>
      </c>
      <c r="C249" s="448">
        <v>17468.5</v>
      </c>
      <c r="D249" s="13">
        <v>21050</v>
      </c>
      <c r="E249" s="13">
        <v>21041</v>
      </c>
      <c r="F249" s="357">
        <v>0</v>
      </c>
      <c r="G249" s="357">
        <f t="shared" si="20"/>
        <v>99.95724465558195</v>
      </c>
      <c r="H249" s="419"/>
    </row>
    <row r="250" spans="1:8" ht="15">
      <c r="A250" s="377">
        <v>426</v>
      </c>
      <c r="B250" s="380" t="s">
        <v>150</v>
      </c>
      <c r="C250" s="296">
        <f>SUM(C251:C254)</f>
        <v>49399.58</v>
      </c>
      <c r="D250" s="296">
        <f aca="true" t="shared" si="21" ref="D250:E250">SUM(D251:D254)</f>
        <v>7500</v>
      </c>
      <c r="E250" s="296">
        <f t="shared" si="21"/>
        <v>7437</v>
      </c>
      <c r="F250" s="357">
        <f t="shared" si="15"/>
        <v>15.05478386658348</v>
      </c>
      <c r="G250" s="357">
        <f t="shared" si="20"/>
        <v>99.16</v>
      </c>
      <c r="H250" s="419"/>
    </row>
    <row r="251" spans="1:8" s="392" customFormat="1" ht="15">
      <c r="A251" s="203">
        <v>42621</v>
      </c>
      <c r="B251" s="286" t="s">
        <v>672</v>
      </c>
      <c r="C251" s="204">
        <v>0</v>
      </c>
      <c r="D251" s="204">
        <v>0</v>
      </c>
      <c r="E251" s="204">
        <v>0</v>
      </c>
      <c r="F251" s="357" t="e">
        <f t="shared" si="15"/>
        <v>#DIV/0!</v>
      </c>
      <c r="G251" s="357">
        <v>0</v>
      </c>
      <c r="H251" s="421"/>
    </row>
    <row r="252" spans="1:8" s="392" customFormat="1" ht="15">
      <c r="A252" s="203">
        <v>4264101</v>
      </c>
      <c r="B252" s="286" t="s">
        <v>628</v>
      </c>
      <c r="C252" s="204">
        <v>7399.58</v>
      </c>
      <c r="D252" s="204">
        <v>0</v>
      </c>
      <c r="E252" s="204">
        <v>0</v>
      </c>
      <c r="F252" s="357">
        <v>0</v>
      </c>
      <c r="G252" s="357" t="e">
        <f>E252/D252*100</f>
        <v>#DIV/0!</v>
      </c>
      <c r="H252" s="421"/>
    </row>
    <row r="253" spans="1:8" s="392" customFormat="1" ht="15">
      <c r="A253" s="203">
        <v>4264102</v>
      </c>
      <c r="B253" s="286" t="s">
        <v>629</v>
      </c>
      <c r="C253" s="204">
        <v>42000</v>
      </c>
      <c r="D253" s="204">
        <v>0</v>
      </c>
      <c r="E253" s="204">
        <v>0</v>
      </c>
      <c r="F253" s="357">
        <v>0</v>
      </c>
      <c r="G253" s="357" t="e">
        <f>E253/D253*100</f>
        <v>#DIV/0!</v>
      </c>
      <c r="H253" s="421"/>
    </row>
    <row r="254" spans="1:8" s="392" customFormat="1" ht="15">
      <c r="A254" s="203">
        <v>4264103</v>
      </c>
      <c r="B254" s="286" t="s">
        <v>673</v>
      </c>
      <c r="C254" s="204">
        <v>0</v>
      </c>
      <c r="D254" s="204">
        <v>7500</v>
      </c>
      <c r="E254" s="204">
        <v>7437</v>
      </c>
      <c r="F254" s="357">
        <v>0</v>
      </c>
      <c r="G254" s="357">
        <f>E254/D254*100</f>
        <v>99.16</v>
      </c>
      <c r="H254" s="421"/>
    </row>
    <row r="255" spans="1:8" ht="15">
      <c r="A255" s="67">
        <v>45</v>
      </c>
      <c r="B255" s="212" t="s">
        <v>151</v>
      </c>
      <c r="C255" s="69">
        <f aca="true" t="shared" si="22" ref="C255:E256">SUM(C256)</f>
        <v>0</v>
      </c>
      <c r="D255" s="69">
        <f t="shared" si="22"/>
        <v>500</v>
      </c>
      <c r="E255" s="69">
        <f t="shared" si="22"/>
        <v>0</v>
      </c>
      <c r="F255" s="357">
        <v>0</v>
      </c>
      <c r="G255" s="357">
        <v>0</v>
      </c>
      <c r="H255" s="419"/>
    </row>
    <row r="256" spans="1:8" ht="15">
      <c r="A256" s="48">
        <v>451</v>
      </c>
      <c r="B256" s="32" t="s">
        <v>152</v>
      </c>
      <c r="C256" s="28">
        <f t="shared" si="22"/>
        <v>0</v>
      </c>
      <c r="D256" s="28">
        <f t="shared" si="22"/>
        <v>500</v>
      </c>
      <c r="E256" s="28">
        <f t="shared" si="22"/>
        <v>0</v>
      </c>
      <c r="F256" s="357">
        <v>0</v>
      </c>
      <c r="G256" s="357">
        <v>0</v>
      </c>
      <c r="H256" s="419"/>
    </row>
    <row r="257" spans="1:8" ht="15">
      <c r="A257" s="7">
        <v>4511</v>
      </c>
      <c r="B257" s="12" t="s">
        <v>153</v>
      </c>
      <c r="C257" s="8">
        <v>0</v>
      </c>
      <c r="D257" s="8">
        <v>500</v>
      </c>
      <c r="E257" s="13">
        <v>0</v>
      </c>
      <c r="F257" s="357">
        <v>0</v>
      </c>
      <c r="G257" s="357">
        <v>0</v>
      </c>
      <c r="H257" s="419"/>
    </row>
    <row r="258" spans="1:8" ht="15">
      <c r="A258" s="39">
        <v>5</v>
      </c>
      <c r="B258" s="216" t="s">
        <v>154</v>
      </c>
      <c r="C258" s="40">
        <f>SUM(C259)</f>
        <v>0</v>
      </c>
      <c r="D258" s="40">
        <f aca="true" t="shared" si="23" ref="D258:E260">SUM(D259)</f>
        <v>0</v>
      </c>
      <c r="E258" s="40">
        <f t="shared" si="23"/>
        <v>0</v>
      </c>
      <c r="F258" s="357">
        <v>0</v>
      </c>
      <c r="G258" s="357">
        <v>0</v>
      </c>
      <c r="H258" s="419"/>
    </row>
    <row r="259" spans="1:8" ht="15">
      <c r="A259" s="67">
        <v>54</v>
      </c>
      <c r="B259" s="212" t="s">
        <v>155</v>
      </c>
      <c r="C259" s="69">
        <f>SUM(C260)</f>
        <v>0</v>
      </c>
      <c r="D259" s="69">
        <f t="shared" si="23"/>
        <v>0</v>
      </c>
      <c r="E259" s="69">
        <f t="shared" si="23"/>
        <v>0</v>
      </c>
      <c r="F259" s="357">
        <v>0</v>
      </c>
      <c r="G259" s="357">
        <v>0</v>
      </c>
      <c r="H259" s="419"/>
    </row>
    <row r="260" spans="1:8" ht="15">
      <c r="A260" s="47">
        <v>542</v>
      </c>
      <c r="B260" s="217" t="s">
        <v>155</v>
      </c>
      <c r="C260" s="38">
        <f>SUM(C261)</f>
        <v>0</v>
      </c>
      <c r="D260" s="38">
        <f t="shared" si="23"/>
        <v>0</v>
      </c>
      <c r="E260" s="38">
        <f t="shared" si="23"/>
        <v>0</v>
      </c>
      <c r="F260" s="357">
        <v>0</v>
      </c>
      <c r="G260" s="357">
        <v>0</v>
      </c>
      <c r="H260" s="419"/>
    </row>
    <row r="261" spans="1:8" ht="15">
      <c r="A261" s="7">
        <v>542</v>
      </c>
      <c r="B261" s="218" t="s">
        <v>156</v>
      </c>
      <c r="C261" s="82">
        <v>0</v>
      </c>
      <c r="D261" s="8">
        <v>0</v>
      </c>
      <c r="E261" s="13">
        <v>0</v>
      </c>
      <c r="F261" s="357">
        <v>0</v>
      </c>
      <c r="G261" s="357">
        <v>0</v>
      </c>
      <c r="H261" s="419"/>
    </row>
    <row r="262" spans="1:9" ht="15">
      <c r="A262" s="117">
        <v>9</v>
      </c>
      <c r="B262" s="220" t="s">
        <v>207</v>
      </c>
      <c r="C262" s="121">
        <f aca="true" t="shared" si="24" ref="C262:E263">SUM(C263)</f>
        <v>223223</v>
      </c>
      <c r="D262" s="121">
        <f t="shared" si="24"/>
        <v>-221735</v>
      </c>
      <c r="E262" s="121">
        <f t="shared" si="24"/>
        <v>356110</v>
      </c>
      <c r="F262" s="357">
        <f aca="true" t="shared" si="25" ref="F262:F264">E262/C262*100</f>
        <v>159.5310519077335</v>
      </c>
      <c r="G262" s="357">
        <f>E262/D262*100</f>
        <v>-160.6016190497666</v>
      </c>
      <c r="H262" s="491"/>
      <c r="I262" s="492"/>
    </row>
    <row r="263" spans="1:9" ht="15">
      <c r="A263" s="119">
        <v>92</v>
      </c>
      <c r="B263" s="221" t="s">
        <v>458</v>
      </c>
      <c r="C263" s="120">
        <f t="shared" si="24"/>
        <v>223223</v>
      </c>
      <c r="D263" s="120">
        <f t="shared" si="24"/>
        <v>-221735</v>
      </c>
      <c r="E263" s="120">
        <f t="shared" si="24"/>
        <v>356110</v>
      </c>
      <c r="F263" s="357">
        <f t="shared" si="25"/>
        <v>159.5310519077335</v>
      </c>
      <c r="G263" s="357">
        <f>E263/D263*100</f>
        <v>-160.6016190497666</v>
      </c>
      <c r="H263" s="493" t="s">
        <v>734</v>
      </c>
      <c r="I263" s="492"/>
    </row>
    <row r="264" spans="1:9" ht="15">
      <c r="A264" s="114">
        <v>9221</v>
      </c>
      <c r="B264" s="222" t="s">
        <v>537</v>
      </c>
      <c r="C264" s="478">
        <v>223223</v>
      </c>
      <c r="D264" s="134">
        <v>-221735</v>
      </c>
      <c r="E264" s="478">
        <v>356110</v>
      </c>
      <c r="F264" s="357">
        <f t="shared" si="25"/>
        <v>159.5310519077335</v>
      </c>
      <c r="G264" s="357">
        <f>E264/D264*100</f>
        <v>-160.6016190497666</v>
      </c>
      <c r="H264" s="491"/>
      <c r="I264" s="492"/>
    </row>
    <row r="265" spans="1:8" ht="15">
      <c r="A265" s="472" t="s">
        <v>157</v>
      </c>
      <c r="B265" s="472"/>
      <c r="C265" s="472"/>
      <c r="D265" s="472"/>
      <c r="E265" s="472"/>
      <c r="F265" s="472"/>
      <c r="G265" s="472"/>
      <c r="H265" s="412"/>
    </row>
    <row r="266" spans="1:8" ht="16.5" thickBot="1">
      <c r="A266" s="471" t="s">
        <v>158</v>
      </c>
      <c r="B266" s="471"/>
      <c r="C266" s="471"/>
      <c r="D266" s="471"/>
      <c r="E266" s="471"/>
      <c r="F266" s="471"/>
      <c r="G266" s="471"/>
      <c r="H266" s="422"/>
    </row>
    <row r="267" spans="1:8" ht="23.25" thickBot="1">
      <c r="A267" s="61" t="s">
        <v>159</v>
      </c>
      <c r="B267" s="105"/>
      <c r="C267" s="104"/>
      <c r="D267" s="41"/>
      <c r="E267" s="41"/>
      <c r="F267" s="351"/>
      <c r="G267" s="351"/>
      <c r="H267" s="416"/>
    </row>
    <row r="268" spans="1:8" ht="19.5" thickBot="1">
      <c r="A268" s="62" t="s">
        <v>160</v>
      </c>
      <c r="B268" s="106"/>
      <c r="C268" s="393">
        <f>SUM(C271)</f>
        <v>0</v>
      </c>
      <c r="D268" s="107">
        <f>SUM(D271)</f>
        <v>0</v>
      </c>
      <c r="E268" s="107">
        <f>SUM(E271)</f>
        <v>0</v>
      </c>
      <c r="F268" s="353">
        <v>0</v>
      </c>
      <c r="G268" s="354">
        <v>0</v>
      </c>
      <c r="H268" s="417"/>
    </row>
    <row r="269" spans="1:8" ht="15.75" thickBot="1">
      <c r="A269" s="2"/>
      <c r="B269" s="1"/>
      <c r="C269" s="1"/>
      <c r="D269" s="1"/>
      <c r="E269" s="1"/>
      <c r="F269" s="355"/>
      <c r="G269" s="355"/>
      <c r="H269" s="355"/>
    </row>
    <row r="270" spans="1:8" ht="72.6" thickBot="1">
      <c r="A270" s="55" t="s">
        <v>20</v>
      </c>
      <c r="B270" s="56" t="s">
        <v>21</v>
      </c>
      <c r="C270" s="200" t="s">
        <v>654</v>
      </c>
      <c r="D270" s="200" t="s">
        <v>659</v>
      </c>
      <c r="E270" s="90" t="s">
        <v>656</v>
      </c>
      <c r="F270" s="356" t="s">
        <v>657</v>
      </c>
      <c r="G270" s="356" t="s">
        <v>658</v>
      </c>
      <c r="H270" s="418"/>
    </row>
    <row r="271" spans="1:8" ht="21" customHeight="1" thickTop="1">
      <c r="A271" s="59">
        <v>8</v>
      </c>
      <c r="B271" s="290" t="s">
        <v>161</v>
      </c>
      <c r="C271" s="40">
        <f>SUM(C272)</f>
        <v>0</v>
      </c>
      <c r="D271" s="40">
        <f aca="true" t="shared" si="26" ref="D271:E273">SUM(D272)</f>
        <v>0</v>
      </c>
      <c r="E271" s="40">
        <f t="shared" si="26"/>
        <v>0</v>
      </c>
      <c r="F271" s="359">
        <v>0</v>
      </c>
      <c r="G271" s="359">
        <v>0</v>
      </c>
      <c r="H271" s="419"/>
    </row>
    <row r="272" spans="1:8" ht="15">
      <c r="A272" s="67">
        <v>84</v>
      </c>
      <c r="B272" s="68"/>
      <c r="C272" s="69">
        <f>SUM(C273)</f>
        <v>0</v>
      </c>
      <c r="D272" s="69">
        <f t="shared" si="26"/>
        <v>0</v>
      </c>
      <c r="E272" s="69">
        <f t="shared" si="26"/>
        <v>0</v>
      </c>
      <c r="F272" s="359">
        <v>0</v>
      </c>
      <c r="G272" s="359">
        <v>0</v>
      </c>
      <c r="H272" s="419"/>
    </row>
    <row r="273" spans="1:8" ht="15">
      <c r="A273" s="35">
        <v>844</v>
      </c>
      <c r="B273" s="36" t="s">
        <v>162</v>
      </c>
      <c r="C273" s="37">
        <f>SUM(C274)</f>
        <v>0</v>
      </c>
      <c r="D273" s="37">
        <f t="shared" si="26"/>
        <v>0</v>
      </c>
      <c r="E273" s="37">
        <f t="shared" si="26"/>
        <v>0</v>
      </c>
      <c r="F273" s="359">
        <v>0</v>
      </c>
      <c r="G273" s="359">
        <v>0</v>
      </c>
      <c r="H273" s="419"/>
    </row>
    <row r="274" spans="1:8" ht="15">
      <c r="A274" s="11">
        <v>8443</v>
      </c>
      <c r="B274" s="12" t="s">
        <v>163</v>
      </c>
      <c r="C274" s="13">
        <v>0</v>
      </c>
      <c r="D274" s="13">
        <v>0</v>
      </c>
      <c r="E274" s="13">
        <v>0</v>
      </c>
      <c r="F274" s="359">
        <v>0</v>
      </c>
      <c r="G274" s="359">
        <v>0</v>
      </c>
      <c r="H274" s="419"/>
    </row>
    <row r="275" spans="1:8" ht="15.75" thickBot="1">
      <c r="A275" s="5"/>
      <c r="B275" s="3"/>
      <c r="C275" s="3"/>
      <c r="D275" s="4"/>
      <c r="E275" s="4"/>
      <c r="F275" s="358"/>
      <c r="G275" s="358"/>
      <c r="H275" s="358"/>
    </row>
    <row r="276" spans="1:8" ht="23.25" thickBot="1">
      <c r="A276" s="61" t="s">
        <v>164</v>
      </c>
      <c r="B276" s="105"/>
      <c r="C276" s="104"/>
      <c r="D276" s="41"/>
      <c r="E276" s="41"/>
      <c r="F276" s="351"/>
      <c r="G276" s="351"/>
      <c r="H276" s="416"/>
    </row>
    <row r="277" spans="1:8" ht="19.5" thickBot="1">
      <c r="A277" s="62" t="s">
        <v>165</v>
      </c>
      <c r="B277" s="106"/>
      <c r="C277" s="108">
        <f>SUM(C280)</f>
        <v>0</v>
      </c>
      <c r="D277" s="107">
        <f>SUM(D280)</f>
        <v>0</v>
      </c>
      <c r="E277" s="107">
        <f>SUM(E280)</f>
        <v>0</v>
      </c>
      <c r="F277" s="353">
        <v>0</v>
      </c>
      <c r="G277" s="354">
        <v>0</v>
      </c>
      <c r="H277" s="417"/>
    </row>
    <row r="278" spans="1:8" ht="15.75" thickBot="1">
      <c r="A278" s="2"/>
      <c r="B278" s="1"/>
      <c r="C278" s="1"/>
      <c r="D278" s="1"/>
      <c r="E278" s="1"/>
      <c r="F278" s="355"/>
      <c r="G278" s="355"/>
      <c r="H278" s="355"/>
    </row>
    <row r="279" spans="1:8" ht="74.25" customHeight="1" thickBot="1">
      <c r="A279" s="55" t="s">
        <v>20</v>
      </c>
      <c r="B279" s="56" t="s">
        <v>21</v>
      </c>
      <c r="C279" s="200" t="s">
        <v>654</v>
      </c>
      <c r="D279" s="200" t="s">
        <v>659</v>
      </c>
      <c r="E279" s="90" t="s">
        <v>656</v>
      </c>
      <c r="F279" s="356" t="s">
        <v>657</v>
      </c>
      <c r="G279" s="356" t="s">
        <v>658</v>
      </c>
      <c r="H279" s="418"/>
    </row>
    <row r="280" spans="1:8" ht="15.75" thickTop="1">
      <c r="A280" s="43">
        <v>5</v>
      </c>
      <c r="B280" s="44" t="s">
        <v>166</v>
      </c>
      <c r="C280" s="45">
        <f>SUM(C281)</f>
        <v>0</v>
      </c>
      <c r="D280" s="45">
        <f aca="true" t="shared" si="27" ref="D280:E282">SUM(D281)</f>
        <v>0</v>
      </c>
      <c r="E280" s="45">
        <f t="shared" si="27"/>
        <v>0</v>
      </c>
      <c r="F280" s="360">
        <v>0</v>
      </c>
      <c r="G280" s="360">
        <v>0</v>
      </c>
      <c r="H280" s="358"/>
    </row>
    <row r="281" spans="1:11" ht="15">
      <c r="A281" s="64">
        <v>54</v>
      </c>
      <c r="B281" s="65" t="s">
        <v>167</v>
      </c>
      <c r="C281" s="66">
        <f>SUM(C282)</f>
        <v>0</v>
      </c>
      <c r="D281" s="66">
        <f t="shared" si="27"/>
        <v>0</v>
      </c>
      <c r="E281" s="66">
        <f t="shared" si="27"/>
        <v>0</v>
      </c>
      <c r="F281" s="360">
        <v>0</v>
      </c>
      <c r="G281" s="360">
        <v>0</v>
      </c>
      <c r="H281" s="358"/>
      <c r="J281" s="320"/>
      <c r="K281" s="320"/>
    </row>
    <row r="282" spans="1:11" ht="15">
      <c r="A282" s="49">
        <v>542</v>
      </c>
      <c r="B282" s="50" t="s">
        <v>155</v>
      </c>
      <c r="C282" s="51">
        <f>SUM(C283)</f>
        <v>0</v>
      </c>
      <c r="D282" s="51">
        <f t="shared" si="27"/>
        <v>0</v>
      </c>
      <c r="E282" s="51">
        <f t="shared" si="27"/>
        <v>0</v>
      </c>
      <c r="F282" s="360">
        <v>0</v>
      </c>
      <c r="G282" s="360">
        <v>0</v>
      </c>
      <c r="H282" s="358"/>
      <c r="J282" s="320">
        <v>3819913</v>
      </c>
      <c r="K282" s="320"/>
    </row>
    <row r="283" spans="1:11" ht="15">
      <c r="A283" s="17">
        <v>5421</v>
      </c>
      <c r="B283" s="16" t="s">
        <v>155</v>
      </c>
      <c r="C283" s="18">
        <v>0</v>
      </c>
      <c r="D283" s="18">
        <v>0</v>
      </c>
      <c r="E283" s="18">
        <v>0</v>
      </c>
      <c r="F283" s="360">
        <v>0</v>
      </c>
      <c r="G283" s="360">
        <v>0</v>
      </c>
      <c r="H283" s="358"/>
      <c r="J283" s="320">
        <v>161133</v>
      </c>
      <c r="K283" s="320"/>
    </row>
    <row r="284" spans="1:11" ht="15">
      <c r="A284" s="465" t="s">
        <v>168</v>
      </c>
      <c r="B284" s="466"/>
      <c r="C284" s="466"/>
      <c r="D284" s="466"/>
      <c r="E284" s="466"/>
      <c r="F284" s="466"/>
      <c r="G284" s="466"/>
      <c r="H284" s="408"/>
      <c r="I284">
        <v>4063678</v>
      </c>
      <c r="J284" s="320">
        <f>SUM(J282:J283)</f>
        <v>3981046</v>
      </c>
      <c r="K284" s="320"/>
    </row>
    <row r="285" spans="1:11" ht="15">
      <c r="A285" s="469" t="s">
        <v>169</v>
      </c>
      <c r="B285" s="470"/>
      <c r="C285" s="470"/>
      <c r="D285" s="470"/>
      <c r="E285" s="470"/>
      <c r="F285" s="470"/>
      <c r="G285" s="470"/>
      <c r="H285" s="411"/>
      <c r="I285">
        <v>-3981046</v>
      </c>
      <c r="J285" s="320"/>
      <c r="K285" s="320"/>
    </row>
    <row r="286" spans="1:11" ht="15">
      <c r="A286" s="98" t="s">
        <v>170</v>
      </c>
      <c r="B286" s="102"/>
      <c r="C286" s="102"/>
      <c r="D286" s="102"/>
      <c r="E286" s="102"/>
      <c r="F286" s="345"/>
      <c r="G286" s="345"/>
      <c r="H286" s="345"/>
      <c r="I286">
        <f>SUM(I284:I285)</f>
        <v>82632</v>
      </c>
      <c r="J286" s="320"/>
      <c r="K286" s="320"/>
    </row>
    <row r="287" spans="1:11" ht="15.75" thickBot="1">
      <c r="A287" s="98"/>
      <c r="B287" s="102"/>
      <c r="C287" s="102"/>
      <c r="D287" s="102"/>
      <c r="E287" s="102"/>
      <c r="F287" s="345"/>
      <c r="G287" s="345"/>
      <c r="H287" s="345"/>
      <c r="J287" s="320"/>
      <c r="K287" s="320"/>
    </row>
    <row r="288" spans="1:10" ht="15.75" thickBot="1">
      <c r="A288" s="473" t="s">
        <v>171</v>
      </c>
      <c r="B288" s="474"/>
      <c r="C288" s="109">
        <f>SUM(C291+C349+C354)</f>
        <v>3960633.9</v>
      </c>
      <c r="D288" s="109">
        <f>SUM(D291+D349+D354)</f>
        <v>4149861</v>
      </c>
      <c r="E288" s="109">
        <f>SUM(E291+E349+E354)</f>
        <v>4008373</v>
      </c>
      <c r="F288" s="361">
        <f>E288/C288*100</f>
        <v>101.20533988258799</v>
      </c>
      <c r="G288" s="362">
        <f>E288/D288*100</f>
        <v>96.59053640591817</v>
      </c>
      <c r="H288" s="358"/>
      <c r="J288" s="320"/>
    </row>
    <row r="289" spans="1:10" ht="15.75" thickBot="1">
      <c r="A289" s="21"/>
      <c r="B289" s="103"/>
      <c r="C289" s="22"/>
      <c r="D289" s="22"/>
      <c r="E289" s="22"/>
      <c r="F289" s="358"/>
      <c r="G289" s="358"/>
      <c r="H289" s="358"/>
      <c r="J289" s="320"/>
    </row>
    <row r="290" spans="1:8" ht="72.6" thickBot="1">
      <c r="A290" s="110" t="s">
        <v>20</v>
      </c>
      <c r="B290" s="111" t="s">
        <v>21</v>
      </c>
      <c r="C290" s="200" t="s">
        <v>654</v>
      </c>
      <c r="D290" s="200" t="s">
        <v>659</v>
      </c>
      <c r="E290" s="90" t="s">
        <v>656</v>
      </c>
      <c r="F290" s="356" t="s">
        <v>657</v>
      </c>
      <c r="G290" s="356" t="s">
        <v>658</v>
      </c>
      <c r="H290" s="418"/>
    </row>
    <row r="291" spans="1:10" ht="15">
      <c r="A291" s="116">
        <v>6</v>
      </c>
      <c r="B291" s="220" t="s">
        <v>22</v>
      </c>
      <c r="C291" s="121">
        <f>SUM(C292+C304+C317+C331+C340+C347)</f>
        <v>3823112.33</v>
      </c>
      <c r="D291" s="121">
        <f>SUM(D292+D304+D317+D331+D340+D347)</f>
        <v>4008761</v>
      </c>
      <c r="E291" s="121">
        <f>SUM(E292+E304+E317+E331+E340+E347)</f>
        <v>3875218</v>
      </c>
      <c r="F291" s="275">
        <f>E291/C291*100</f>
        <v>101.36291234738583</v>
      </c>
      <c r="G291" s="275">
        <f aca="true" t="shared" si="28" ref="G291:G298">E291/D291*100</f>
        <v>96.66872133310018</v>
      </c>
      <c r="H291" s="402"/>
      <c r="I291" s="367">
        <f>SUM(I292+I299+I301)</f>
        <v>260000</v>
      </c>
      <c r="J291" s="367">
        <f>SUM(J292+J299+J301)</f>
        <v>230446</v>
      </c>
    </row>
    <row r="292" spans="1:10" ht="15">
      <c r="A292" s="118">
        <v>61</v>
      </c>
      <c r="B292" s="221" t="s">
        <v>23</v>
      </c>
      <c r="C292" s="120">
        <f>SUM(C293:C303)</f>
        <v>562309.1900000001</v>
      </c>
      <c r="D292" s="120">
        <f aca="true" t="shared" si="29" ref="D292:E292">SUM(D293:D303)</f>
        <v>580000</v>
      </c>
      <c r="E292" s="120">
        <f t="shared" si="29"/>
        <v>489910</v>
      </c>
      <c r="F292" s="275">
        <f aca="true" t="shared" si="30" ref="F292:F353">E292/C292*100</f>
        <v>87.12466534647957</v>
      </c>
      <c r="G292" s="275">
        <f t="shared" si="28"/>
        <v>84.46724137931034</v>
      </c>
      <c r="H292" s="402"/>
      <c r="I292" s="320">
        <f>SUM(D293:D298)</f>
        <v>214000</v>
      </c>
      <c r="J292" s="320">
        <f>SUM(E293:E298)</f>
        <v>182675</v>
      </c>
    </row>
    <row r="293" spans="1:8" ht="15">
      <c r="A293" s="112" t="s">
        <v>172</v>
      </c>
      <c r="B293" s="222" t="s">
        <v>173</v>
      </c>
      <c r="C293" s="18">
        <v>394991.57</v>
      </c>
      <c r="D293" s="312">
        <v>120000</v>
      </c>
      <c r="E293" s="18">
        <v>86425</v>
      </c>
      <c r="F293" s="275">
        <f t="shared" si="30"/>
        <v>21.88021379798055</v>
      </c>
      <c r="G293" s="275">
        <f t="shared" si="28"/>
        <v>72.02083333333333</v>
      </c>
      <c r="H293" s="402"/>
    </row>
    <row r="294" spans="1:8" ht="15">
      <c r="A294" s="112" t="s">
        <v>174</v>
      </c>
      <c r="B294" s="222" t="s">
        <v>175</v>
      </c>
      <c r="C294" s="18">
        <v>22660.36</v>
      </c>
      <c r="D294" s="312">
        <v>24000</v>
      </c>
      <c r="E294" s="18">
        <v>23850</v>
      </c>
      <c r="F294" s="275">
        <f t="shared" si="30"/>
        <v>105.24987246451512</v>
      </c>
      <c r="G294" s="275">
        <f t="shared" si="28"/>
        <v>99.375</v>
      </c>
      <c r="H294" s="402"/>
    </row>
    <row r="295" spans="1:8" ht="15">
      <c r="A295" s="113" t="s">
        <v>176</v>
      </c>
      <c r="B295" s="222" t="s">
        <v>177</v>
      </c>
      <c r="C295" s="18">
        <v>23999.36</v>
      </c>
      <c r="D295" s="312">
        <v>25000</v>
      </c>
      <c r="E295" s="18">
        <v>25819</v>
      </c>
      <c r="F295" s="275">
        <f t="shared" si="30"/>
        <v>107.58203552094723</v>
      </c>
      <c r="G295" s="275">
        <f t="shared" si="28"/>
        <v>103.276</v>
      </c>
      <c r="H295" s="402"/>
    </row>
    <row r="296" spans="1:8" ht="15">
      <c r="A296" s="113" t="s">
        <v>178</v>
      </c>
      <c r="B296" s="222" t="s">
        <v>179</v>
      </c>
      <c r="C296" s="18">
        <v>18154.9</v>
      </c>
      <c r="D296" s="312">
        <v>24000</v>
      </c>
      <c r="E296" s="18">
        <v>24731</v>
      </c>
      <c r="F296" s="275">
        <f t="shared" si="30"/>
        <v>136.22217693294922</v>
      </c>
      <c r="G296" s="275">
        <f t="shared" si="28"/>
        <v>103.04583333333332</v>
      </c>
      <c r="H296" s="402"/>
    </row>
    <row r="297" spans="1:8" ht="15">
      <c r="A297" s="113" t="s">
        <v>180</v>
      </c>
      <c r="B297" s="222" t="s">
        <v>181</v>
      </c>
      <c r="C297" s="18">
        <v>5321.21</v>
      </c>
      <c r="D297" s="312">
        <v>13000</v>
      </c>
      <c r="E297" s="18">
        <v>13045</v>
      </c>
      <c r="F297" s="275">
        <f t="shared" si="30"/>
        <v>245.15100888707644</v>
      </c>
      <c r="G297" s="275">
        <f t="shared" si="28"/>
        <v>100.34615384615384</v>
      </c>
      <c r="H297" s="402"/>
    </row>
    <row r="298" spans="1:8" ht="24">
      <c r="A298" s="113" t="s">
        <v>182</v>
      </c>
      <c r="B298" s="291" t="s">
        <v>183</v>
      </c>
      <c r="C298" s="18">
        <v>4099.02</v>
      </c>
      <c r="D298" s="312">
        <v>8000</v>
      </c>
      <c r="E298" s="18">
        <v>8805</v>
      </c>
      <c r="F298" s="275">
        <f t="shared" si="30"/>
        <v>214.80744177876662</v>
      </c>
      <c r="G298" s="275">
        <f t="shared" si="28"/>
        <v>110.0625</v>
      </c>
      <c r="H298" s="402"/>
    </row>
    <row r="299" spans="1:10" ht="15">
      <c r="A299" s="114">
        <v>61315</v>
      </c>
      <c r="B299" s="222" t="s">
        <v>184</v>
      </c>
      <c r="C299" s="18">
        <v>0</v>
      </c>
      <c r="D299" s="18">
        <v>0</v>
      </c>
      <c r="E299" s="18">
        <v>0</v>
      </c>
      <c r="F299" s="275" t="e">
        <f t="shared" si="30"/>
        <v>#DIV/0!</v>
      </c>
      <c r="G299" s="275">
        <v>0</v>
      </c>
      <c r="H299" s="402"/>
      <c r="I299" s="320">
        <f>SUM(D299:D300)</f>
        <v>22000</v>
      </c>
      <c r="J299" s="320">
        <f>SUM(E299:E300)</f>
        <v>22025</v>
      </c>
    </row>
    <row r="300" spans="1:8" ht="15">
      <c r="A300" s="114">
        <v>61341</v>
      </c>
      <c r="B300" s="222" t="s">
        <v>185</v>
      </c>
      <c r="C300" s="18">
        <v>51859.19</v>
      </c>
      <c r="D300" s="18">
        <v>22000</v>
      </c>
      <c r="E300" s="18">
        <v>22025</v>
      </c>
      <c r="F300" s="275">
        <f t="shared" si="30"/>
        <v>42.47077518950836</v>
      </c>
      <c r="G300" s="275">
        <f aca="true" t="shared" si="31" ref="G300:G312">E300/D300*100</f>
        <v>100.11363636363637</v>
      </c>
      <c r="H300" s="402"/>
    </row>
    <row r="301" spans="1:10" ht="15">
      <c r="A301" s="114">
        <v>61424</v>
      </c>
      <c r="B301" s="222" t="s">
        <v>186</v>
      </c>
      <c r="C301" s="18">
        <v>24254.24</v>
      </c>
      <c r="D301" s="18">
        <v>17000</v>
      </c>
      <c r="E301" s="18">
        <v>17649</v>
      </c>
      <c r="F301" s="275">
        <f t="shared" si="30"/>
        <v>72.76665853063217</v>
      </c>
      <c r="G301" s="275">
        <f t="shared" si="31"/>
        <v>103.81764705882352</v>
      </c>
      <c r="H301" s="402"/>
      <c r="I301" s="320">
        <f>SUM(D301:D302)</f>
        <v>24000</v>
      </c>
      <c r="J301" s="320">
        <f>SUM(E301:E302)</f>
        <v>25746</v>
      </c>
    </row>
    <row r="302" spans="1:8" ht="15">
      <c r="A302" s="114">
        <v>61453</v>
      </c>
      <c r="B302" s="222" t="s">
        <v>187</v>
      </c>
      <c r="C302" s="18">
        <v>16969.34</v>
      </c>
      <c r="D302" s="18">
        <v>7000</v>
      </c>
      <c r="E302" s="18">
        <v>8097</v>
      </c>
      <c r="F302" s="275">
        <f t="shared" si="30"/>
        <v>47.71546801466645</v>
      </c>
      <c r="G302" s="275">
        <f t="shared" si="31"/>
        <v>115.67142857142858</v>
      </c>
      <c r="H302" s="402"/>
    </row>
    <row r="303" spans="1:8" ht="15">
      <c r="A303" s="114" t="s">
        <v>681</v>
      </c>
      <c r="B303" s="222" t="s">
        <v>682</v>
      </c>
      <c r="C303" s="18">
        <v>0</v>
      </c>
      <c r="D303" s="18">
        <v>320000</v>
      </c>
      <c r="E303" s="18">
        <v>259464</v>
      </c>
      <c r="F303" s="275" t="e">
        <f t="shared" si="30"/>
        <v>#DIV/0!</v>
      </c>
      <c r="G303" s="275">
        <f t="shared" si="31"/>
        <v>81.0825</v>
      </c>
      <c r="H303" s="402"/>
    </row>
    <row r="304" spans="1:8" ht="15">
      <c r="A304" s="118">
        <v>63</v>
      </c>
      <c r="B304" s="221" t="s">
        <v>188</v>
      </c>
      <c r="C304" s="120">
        <f>SUM(C305:C316)</f>
        <v>2047039.8</v>
      </c>
      <c r="D304" s="120">
        <f>SUM(D305:D316)</f>
        <v>2318150</v>
      </c>
      <c r="E304" s="120">
        <f>SUM(E305:E316)</f>
        <v>2319436</v>
      </c>
      <c r="F304" s="275">
        <f t="shared" si="30"/>
        <v>113.30683458133055</v>
      </c>
      <c r="G304" s="275">
        <f t="shared" si="31"/>
        <v>100.05547527122923</v>
      </c>
      <c r="H304" s="402"/>
    </row>
    <row r="305" spans="1:10" ht="15">
      <c r="A305" s="115">
        <v>63311</v>
      </c>
      <c r="B305" s="222" t="s">
        <v>189</v>
      </c>
      <c r="C305" s="18">
        <v>1190094</v>
      </c>
      <c r="D305" s="18">
        <v>1365060</v>
      </c>
      <c r="E305" s="18">
        <v>1375052</v>
      </c>
      <c r="F305" s="275">
        <f t="shared" si="30"/>
        <v>115.54146143077774</v>
      </c>
      <c r="G305" s="275">
        <f t="shared" si="31"/>
        <v>100.73198247696071</v>
      </c>
      <c r="H305" s="402"/>
      <c r="I305" s="320">
        <f>SUM(D305:D307)</f>
        <v>1378700</v>
      </c>
      <c r="J305" s="320">
        <f>SUM(E305:E307)</f>
        <v>1388692</v>
      </c>
    </row>
    <row r="306" spans="1:10" ht="15">
      <c r="A306" s="115">
        <v>63311</v>
      </c>
      <c r="B306" s="222" t="s">
        <v>641</v>
      </c>
      <c r="C306" s="210">
        <v>2400</v>
      </c>
      <c r="D306" s="18">
        <v>2200</v>
      </c>
      <c r="E306" s="18">
        <v>2200</v>
      </c>
      <c r="F306" s="275">
        <v>0</v>
      </c>
      <c r="G306" s="275">
        <f t="shared" si="31"/>
        <v>100</v>
      </c>
      <c r="H306" s="402"/>
      <c r="I306" s="320"/>
      <c r="J306" s="320"/>
    </row>
    <row r="307" spans="1:8" ht="15">
      <c r="A307" s="115">
        <v>63312</v>
      </c>
      <c r="B307" s="222" t="s">
        <v>190</v>
      </c>
      <c r="C307" s="18">
        <v>1440</v>
      </c>
      <c r="D307" s="18">
        <v>11440</v>
      </c>
      <c r="E307" s="18">
        <v>11440</v>
      </c>
      <c r="F307" s="275">
        <f t="shared" si="30"/>
        <v>794.4444444444445</v>
      </c>
      <c r="G307" s="275">
        <f t="shared" si="31"/>
        <v>100</v>
      </c>
      <c r="H307" s="402"/>
    </row>
    <row r="308" spans="1:10" ht="15">
      <c r="A308" s="114">
        <v>63321</v>
      </c>
      <c r="B308" s="222" t="s">
        <v>191</v>
      </c>
      <c r="C308" s="18">
        <v>520000</v>
      </c>
      <c r="D308" s="18">
        <v>637300</v>
      </c>
      <c r="E308" s="18">
        <v>636300</v>
      </c>
      <c r="F308" s="275">
        <f t="shared" si="30"/>
        <v>122.36538461538461</v>
      </c>
      <c r="G308" s="275">
        <f t="shared" si="31"/>
        <v>99.84308802761652</v>
      </c>
      <c r="H308" s="402"/>
      <c r="I308" s="320">
        <f>SUM(D308:D310)</f>
        <v>692700</v>
      </c>
      <c r="J308" s="320">
        <f>SUM(E308:E310)</f>
        <v>684700</v>
      </c>
    </row>
    <row r="309" spans="1:10" ht="15">
      <c r="A309" s="114">
        <v>63321</v>
      </c>
      <c r="B309" s="222" t="s">
        <v>642</v>
      </c>
      <c r="C309" s="447">
        <v>39000</v>
      </c>
      <c r="D309" s="18">
        <v>48400</v>
      </c>
      <c r="E309" s="18">
        <v>48400</v>
      </c>
      <c r="F309" s="275">
        <v>0</v>
      </c>
      <c r="G309" s="275">
        <f t="shared" si="31"/>
        <v>100</v>
      </c>
      <c r="H309" s="402"/>
      <c r="I309" s="320"/>
      <c r="J309" s="320"/>
    </row>
    <row r="310" spans="1:8" ht="15">
      <c r="A310" s="114">
        <v>63322</v>
      </c>
      <c r="B310" s="222" t="s">
        <v>192</v>
      </c>
      <c r="C310" s="18">
        <v>7000</v>
      </c>
      <c r="D310" s="18">
        <v>7000</v>
      </c>
      <c r="E310" s="18">
        <v>0</v>
      </c>
      <c r="F310" s="275">
        <f t="shared" si="30"/>
        <v>0</v>
      </c>
      <c r="G310" s="275">
        <f t="shared" si="31"/>
        <v>0</v>
      </c>
      <c r="H310" s="402"/>
    </row>
    <row r="311" spans="1:8" ht="15">
      <c r="A311" s="114">
        <v>63322</v>
      </c>
      <c r="B311" s="287" t="s">
        <v>648</v>
      </c>
      <c r="C311" s="210">
        <v>0</v>
      </c>
      <c r="D311" s="210">
        <v>3000</v>
      </c>
      <c r="E311" s="210">
        <v>3000</v>
      </c>
      <c r="F311" s="275" t="e">
        <f t="shared" si="30"/>
        <v>#DIV/0!</v>
      </c>
      <c r="G311" s="275">
        <f t="shared" si="31"/>
        <v>100</v>
      </c>
      <c r="H311" s="402"/>
    </row>
    <row r="312" spans="1:8" ht="15">
      <c r="A312" s="114">
        <v>63424</v>
      </c>
      <c r="B312" s="287" t="s">
        <v>32</v>
      </c>
      <c r="C312" s="210">
        <v>285405.8</v>
      </c>
      <c r="D312" s="210">
        <v>208050</v>
      </c>
      <c r="E312" s="210">
        <v>207344</v>
      </c>
      <c r="F312" s="275">
        <f t="shared" si="30"/>
        <v>72.64883895141585</v>
      </c>
      <c r="G312" s="275">
        <f t="shared" si="31"/>
        <v>99.66065849555396</v>
      </c>
      <c r="H312" s="402"/>
    </row>
    <row r="313" spans="1:8" ht="24">
      <c r="A313" s="114">
        <v>63425</v>
      </c>
      <c r="B313" s="291" t="s">
        <v>497</v>
      </c>
      <c r="C313" s="18">
        <v>0</v>
      </c>
      <c r="D313" s="18">
        <v>0</v>
      </c>
      <c r="E313" s="18">
        <v>0</v>
      </c>
      <c r="F313" s="275" t="e">
        <f t="shared" si="30"/>
        <v>#DIV/0!</v>
      </c>
      <c r="G313" s="275">
        <v>0</v>
      </c>
      <c r="H313" s="402"/>
    </row>
    <row r="314" spans="1:8" ht="24">
      <c r="A314" s="114">
        <v>63426</v>
      </c>
      <c r="B314" s="291" t="s">
        <v>596</v>
      </c>
      <c r="C314" s="210">
        <v>700</v>
      </c>
      <c r="D314" s="18">
        <v>0</v>
      </c>
      <c r="E314" s="18">
        <v>0</v>
      </c>
      <c r="F314" s="275">
        <f t="shared" si="30"/>
        <v>0</v>
      </c>
      <c r="G314" s="275" t="e">
        <f aca="true" t="shared" si="32" ref="G314:G345">E314/D314*100</f>
        <v>#DIV/0!</v>
      </c>
      <c r="H314" s="402"/>
    </row>
    <row r="315" spans="1:8" ht="15">
      <c r="A315" s="114">
        <v>63621</v>
      </c>
      <c r="B315" s="291" t="s">
        <v>598</v>
      </c>
      <c r="C315" s="210">
        <v>1000</v>
      </c>
      <c r="D315" s="18">
        <v>0</v>
      </c>
      <c r="E315" s="18">
        <v>0</v>
      </c>
      <c r="F315" s="275">
        <f t="shared" si="30"/>
        <v>0</v>
      </c>
      <c r="G315" s="275" t="e">
        <f t="shared" si="32"/>
        <v>#DIV/0!</v>
      </c>
      <c r="H315" s="402"/>
    </row>
    <row r="316" spans="1:8" ht="15">
      <c r="A316" s="114">
        <v>63821</v>
      </c>
      <c r="B316" s="291" t="s">
        <v>680</v>
      </c>
      <c r="C316" s="18">
        <v>0</v>
      </c>
      <c r="D316" s="18">
        <v>35700</v>
      </c>
      <c r="E316" s="18">
        <v>35700</v>
      </c>
      <c r="F316" s="275">
        <v>0</v>
      </c>
      <c r="G316" s="275">
        <f t="shared" si="32"/>
        <v>100</v>
      </c>
      <c r="H316" s="402"/>
    </row>
    <row r="317" spans="1:8" ht="15">
      <c r="A317" s="118">
        <v>64</v>
      </c>
      <c r="B317" s="221" t="s">
        <v>33</v>
      </c>
      <c r="C317" s="120">
        <f>SUM(C318:C330)</f>
        <v>467473.10000000003</v>
      </c>
      <c r="D317" s="120">
        <f>SUM(D318:D330)</f>
        <v>455611</v>
      </c>
      <c r="E317" s="120">
        <f>SUM(E318:E330)</f>
        <v>465331</v>
      </c>
      <c r="F317" s="275">
        <f t="shared" si="30"/>
        <v>99.54177042486508</v>
      </c>
      <c r="G317" s="275">
        <f t="shared" si="32"/>
        <v>102.13339888633067</v>
      </c>
      <c r="H317" s="402"/>
    </row>
    <row r="318" spans="1:11" ht="15">
      <c r="A318" s="114">
        <v>64132</v>
      </c>
      <c r="B318" s="222" t="s">
        <v>193</v>
      </c>
      <c r="C318" s="312">
        <v>599.47</v>
      </c>
      <c r="D318" s="18">
        <v>100</v>
      </c>
      <c r="E318" s="18">
        <v>114</v>
      </c>
      <c r="F318" s="275">
        <f t="shared" si="30"/>
        <v>19.01679817171835</v>
      </c>
      <c r="G318" s="275">
        <f t="shared" si="32"/>
        <v>113.99999999999999</v>
      </c>
      <c r="H318" s="402"/>
      <c r="I318" s="320">
        <f>SUM(D318:D320)</f>
        <v>3701</v>
      </c>
      <c r="J318" s="320">
        <f>SUM(E318:E320)</f>
        <v>3620</v>
      </c>
      <c r="K318">
        <v>1892530</v>
      </c>
    </row>
    <row r="319" spans="1:10" ht="15">
      <c r="A319" s="114">
        <v>64132</v>
      </c>
      <c r="B319" s="222" t="s">
        <v>643</v>
      </c>
      <c r="C319" s="313">
        <v>4.34</v>
      </c>
      <c r="D319" s="18">
        <v>1</v>
      </c>
      <c r="E319" s="18">
        <v>0</v>
      </c>
      <c r="F319" s="275">
        <v>0</v>
      </c>
      <c r="G319" s="275">
        <f t="shared" si="32"/>
        <v>0</v>
      </c>
      <c r="H319" s="402"/>
      <c r="I319" s="320"/>
      <c r="J319" s="320"/>
    </row>
    <row r="320" spans="1:11" ht="24">
      <c r="A320" s="114">
        <v>64143</v>
      </c>
      <c r="B320" s="291" t="s">
        <v>194</v>
      </c>
      <c r="C320" s="312">
        <v>2941.58</v>
      </c>
      <c r="D320" s="18">
        <v>3600</v>
      </c>
      <c r="E320" s="18">
        <v>3506</v>
      </c>
      <c r="F320" s="275">
        <f t="shared" si="30"/>
        <v>119.18764745476922</v>
      </c>
      <c r="G320" s="275">
        <f t="shared" si="32"/>
        <v>97.38888888888889</v>
      </c>
      <c r="H320" s="402"/>
      <c r="K320">
        <v>-54500</v>
      </c>
    </row>
    <row r="321" spans="1:11" ht="15">
      <c r="A321" s="114">
        <v>64219</v>
      </c>
      <c r="B321" s="222" t="s">
        <v>195</v>
      </c>
      <c r="C321" s="312">
        <v>8925.78</v>
      </c>
      <c r="D321" s="18">
        <v>9000</v>
      </c>
      <c r="E321" s="18">
        <v>8992</v>
      </c>
      <c r="F321" s="275">
        <f t="shared" si="30"/>
        <v>100.74189594634866</v>
      </c>
      <c r="G321" s="275">
        <f t="shared" si="32"/>
        <v>99.91111111111111</v>
      </c>
      <c r="H321" s="402"/>
      <c r="K321">
        <f>SUM(K318:K320)</f>
        <v>1838030</v>
      </c>
    </row>
    <row r="322" spans="1:10" ht="15">
      <c r="A322" s="114">
        <v>64225</v>
      </c>
      <c r="B322" s="222" t="s">
        <v>196</v>
      </c>
      <c r="C322" s="312">
        <v>119261.5</v>
      </c>
      <c r="D322" s="18">
        <v>120000</v>
      </c>
      <c r="E322" s="18">
        <v>126501</v>
      </c>
      <c r="F322" s="275">
        <f t="shared" si="30"/>
        <v>106.07027414547025</v>
      </c>
      <c r="G322" s="275">
        <f t="shared" si="32"/>
        <v>105.4175</v>
      </c>
      <c r="H322" s="402"/>
      <c r="I322" s="320">
        <f>SUM(D322:D326)</f>
        <v>414310</v>
      </c>
      <c r="J322" s="320">
        <f>SUM(E322:E326)</f>
        <v>422557</v>
      </c>
    </row>
    <row r="323" spans="1:8" ht="15">
      <c r="A323" s="114">
        <v>64222</v>
      </c>
      <c r="B323" s="222" t="s">
        <v>38</v>
      </c>
      <c r="C323" s="312">
        <v>248086.5</v>
      </c>
      <c r="D323" s="18">
        <v>250310</v>
      </c>
      <c r="E323" s="18">
        <v>249038</v>
      </c>
      <c r="F323" s="275">
        <f t="shared" si="30"/>
        <v>100.38353558133957</v>
      </c>
      <c r="G323" s="275">
        <f t="shared" si="32"/>
        <v>99.49183013063801</v>
      </c>
      <c r="H323" s="402"/>
    </row>
    <row r="324" spans="1:8" ht="15">
      <c r="A324" s="289">
        <v>64223</v>
      </c>
      <c r="B324" s="222" t="s">
        <v>197</v>
      </c>
      <c r="C324" s="312">
        <v>8595</v>
      </c>
      <c r="D324" s="18">
        <v>8000</v>
      </c>
      <c r="E324" s="18">
        <v>6560</v>
      </c>
      <c r="F324" s="275">
        <f t="shared" si="30"/>
        <v>76.32344386271089</v>
      </c>
      <c r="G324" s="275">
        <f t="shared" si="32"/>
        <v>82</v>
      </c>
      <c r="H324" s="402"/>
    </row>
    <row r="325" spans="1:8" ht="15">
      <c r="A325" s="289">
        <v>642290</v>
      </c>
      <c r="B325" s="222" t="s">
        <v>198</v>
      </c>
      <c r="C325" s="312">
        <v>32410</v>
      </c>
      <c r="D325" s="18">
        <v>35000</v>
      </c>
      <c r="E325" s="18">
        <v>39449</v>
      </c>
      <c r="F325" s="275">
        <f t="shared" si="30"/>
        <v>121.71860536871336</v>
      </c>
      <c r="G325" s="275">
        <f t="shared" si="32"/>
        <v>112.71142857142857</v>
      </c>
      <c r="H325" s="402"/>
    </row>
    <row r="326" spans="1:8" ht="15">
      <c r="A326" s="289">
        <v>642291</v>
      </c>
      <c r="B326" s="222" t="s">
        <v>549</v>
      </c>
      <c r="C326" s="312">
        <v>2260</v>
      </c>
      <c r="D326" s="18">
        <v>1000</v>
      </c>
      <c r="E326" s="18">
        <v>1009</v>
      </c>
      <c r="F326" s="275">
        <f t="shared" si="30"/>
        <v>44.64601769911504</v>
      </c>
      <c r="G326" s="275">
        <f t="shared" si="32"/>
        <v>100.89999999999999</v>
      </c>
      <c r="H326" s="402"/>
    </row>
    <row r="327" spans="1:8" ht="15">
      <c r="A327" s="289">
        <v>64231</v>
      </c>
      <c r="B327" s="222" t="s">
        <v>630</v>
      </c>
      <c r="C327" s="312">
        <v>26087.54</v>
      </c>
      <c r="D327" s="18">
        <v>16000</v>
      </c>
      <c r="E327" s="18">
        <v>16735</v>
      </c>
      <c r="F327" s="275">
        <v>0</v>
      </c>
      <c r="G327" s="275">
        <f t="shared" si="32"/>
        <v>104.59375</v>
      </c>
      <c r="H327" s="402"/>
    </row>
    <row r="328" spans="1:8" ht="15">
      <c r="A328" s="114">
        <v>64239</v>
      </c>
      <c r="B328" s="222" t="s">
        <v>451</v>
      </c>
      <c r="C328" s="312">
        <v>394.08</v>
      </c>
      <c r="D328" s="18">
        <v>400</v>
      </c>
      <c r="E328" s="18">
        <v>424</v>
      </c>
      <c r="F328" s="275">
        <f t="shared" si="30"/>
        <v>107.5923670320747</v>
      </c>
      <c r="G328" s="275">
        <f t="shared" si="32"/>
        <v>106</v>
      </c>
      <c r="H328" s="402"/>
    </row>
    <row r="329" spans="1:8" ht="15">
      <c r="A329" s="114">
        <v>64239</v>
      </c>
      <c r="B329" s="291" t="s">
        <v>571</v>
      </c>
      <c r="C329" s="312">
        <v>199.74</v>
      </c>
      <c r="D329" s="18">
        <v>200</v>
      </c>
      <c r="E329" s="18">
        <v>199</v>
      </c>
      <c r="F329" s="275">
        <f t="shared" si="30"/>
        <v>99.62951837388604</v>
      </c>
      <c r="G329" s="275">
        <f t="shared" si="32"/>
        <v>99.5</v>
      </c>
      <c r="H329" s="402"/>
    </row>
    <row r="330" spans="1:8" ht="15">
      <c r="A330" s="114">
        <v>64299</v>
      </c>
      <c r="B330" s="222" t="s">
        <v>199</v>
      </c>
      <c r="C330" s="312">
        <v>17707.57</v>
      </c>
      <c r="D330" s="18">
        <v>12000</v>
      </c>
      <c r="E330" s="18">
        <v>12804</v>
      </c>
      <c r="F330" s="275">
        <f t="shared" si="30"/>
        <v>72.30805807911533</v>
      </c>
      <c r="G330" s="275">
        <f t="shared" si="32"/>
        <v>106.69999999999999</v>
      </c>
      <c r="H330" s="402"/>
    </row>
    <row r="331" spans="1:8" ht="15">
      <c r="A331" s="119">
        <v>65</v>
      </c>
      <c r="B331" s="221" t="s">
        <v>200</v>
      </c>
      <c r="C331" s="120">
        <f>SUM(C332:C339)</f>
        <v>703203.24</v>
      </c>
      <c r="D331" s="120">
        <f aca="true" t="shared" si="33" ref="D331:E331">SUM(D332:D339)</f>
        <v>615500</v>
      </c>
      <c r="E331" s="120">
        <f t="shared" si="33"/>
        <v>557386</v>
      </c>
      <c r="F331" s="275">
        <f t="shared" si="30"/>
        <v>79.26385549645647</v>
      </c>
      <c r="G331" s="275">
        <f t="shared" si="32"/>
        <v>90.55824532900081</v>
      </c>
      <c r="H331" s="402"/>
    </row>
    <row r="332" spans="1:8" ht="15">
      <c r="A332" s="115">
        <v>65123</v>
      </c>
      <c r="B332" s="222" t="s">
        <v>572</v>
      </c>
      <c r="C332" s="18">
        <v>800</v>
      </c>
      <c r="D332" s="18">
        <v>2000</v>
      </c>
      <c r="E332" s="18">
        <v>1889</v>
      </c>
      <c r="F332" s="275">
        <f t="shared" si="30"/>
        <v>236.125</v>
      </c>
      <c r="G332" s="275">
        <f t="shared" si="32"/>
        <v>94.45</v>
      </c>
      <c r="H332" s="402"/>
    </row>
    <row r="333" spans="1:8" ht="24">
      <c r="A333" s="115">
        <v>6514</v>
      </c>
      <c r="B333" s="291" t="s">
        <v>550</v>
      </c>
      <c r="C333" s="18">
        <v>148317.1</v>
      </c>
      <c r="D333" s="18">
        <v>150000</v>
      </c>
      <c r="E333" s="18">
        <v>120581</v>
      </c>
      <c r="F333" s="275">
        <f t="shared" si="30"/>
        <v>81.29945906439649</v>
      </c>
      <c r="G333" s="275">
        <f t="shared" si="32"/>
        <v>80.38733333333333</v>
      </c>
      <c r="H333" s="402"/>
    </row>
    <row r="334" spans="1:10" ht="15">
      <c r="A334" s="114">
        <v>65221</v>
      </c>
      <c r="B334" s="222" t="s">
        <v>201</v>
      </c>
      <c r="C334" s="18">
        <v>2519.57</v>
      </c>
      <c r="D334" s="18">
        <v>3000</v>
      </c>
      <c r="E334" s="18">
        <v>2364</v>
      </c>
      <c r="F334" s="275">
        <f t="shared" si="30"/>
        <v>93.82553372202399</v>
      </c>
      <c r="G334" s="275">
        <f t="shared" si="32"/>
        <v>78.8</v>
      </c>
      <c r="H334" s="402"/>
      <c r="I334" s="320">
        <f>SUM(D334:D336)</f>
        <v>106000</v>
      </c>
      <c r="J334" s="320">
        <f>SUM(E334:E336)</f>
        <v>85428</v>
      </c>
    </row>
    <row r="335" spans="1:8" ht="15">
      <c r="A335" s="114">
        <v>65241</v>
      </c>
      <c r="B335" s="222" t="s">
        <v>50</v>
      </c>
      <c r="C335" s="18">
        <v>127938.04</v>
      </c>
      <c r="D335" s="18">
        <v>90000</v>
      </c>
      <c r="E335" s="18">
        <v>69445</v>
      </c>
      <c r="F335" s="275">
        <f t="shared" si="30"/>
        <v>54.280181250236446</v>
      </c>
      <c r="G335" s="275">
        <f t="shared" si="32"/>
        <v>77.16111111111111</v>
      </c>
      <c r="H335" s="402"/>
    </row>
    <row r="336" spans="1:8" ht="15">
      <c r="A336" s="114">
        <v>65269</v>
      </c>
      <c r="B336" s="222" t="s">
        <v>51</v>
      </c>
      <c r="C336" s="18">
        <v>8765.44</v>
      </c>
      <c r="D336" s="18">
        <v>13000</v>
      </c>
      <c r="E336" s="18">
        <v>13619</v>
      </c>
      <c r="F336" s="275">
        <f t="shared" si="30"/>
        <v>155.3715500876168</v>
      </c>
      <c r="G336" s="275">
        <f t="shared" si="32"/>
        <v>104.76153846153846</v>
      </c>
      <c r="H336" s="402"/>
    </row>
    <row r="337" spans="1:8" ht="15">
      <c r="A337" s="114">
        <v>65311</v>
      </c>
      <c r="B337" s="222" t="s">
        <v>53</v>
      </c>
      <c r="C337" s="18">
        <v>31529.86</v>
      </c>
      <c r="D337" s="18">
        <v>7500</v>
      </c>
      <c r="E337" s="18">
        <v>6499</v>
      </c>
      <c r="F337" s="275">
        <f t="shared" si="30"/>
        <v>20.61220696825168</v>
      </c>
      <c r="G337" s="275">
        <f t="shared" si="32"/>
        <v>86.65333333333334</v>
      </c>
      <c r="H337" s="402"/>
    </row>
    <row r="338" spans="1:8" ht="15">
      <c r="A338" s="114">
        <v>65321</v>
      </c>
      <c r="B338" s="222" t="s">
        <v>54</v>
      </c>
      <c r="C338" s="18">
        <v>383333.23</v>
      </c>
      <c r="D338" s="18">
        <v>350000</v>
      </c>
      <c r="E338" s="18">
        <v>342739</v>
      </c>
      <c r="F338" s="275">
        <f t="shared" si="30"/>
        <v>89.41019801492295</v>
      </c>
      <c r="G338" s="275">
        <f t="shared" si="32"/>
        <v>97.92542857142857</v>
      </c>
      <c r="H338" s="402"/>
    </row>
    <row r="339" spans="1:8" ht="15">
      <c r="A339" s="114">
        <v>6533</v>
      </c>
      <c r="B339" s="222" t="s">
        <v>735</v>
      </c>
      <c r="C339" s="18">
        <v>0</v>
      </c>
      <c r="D339" s="18">
        <v>0</v>
      </c>
      <c r="E339" s="18">
        <v>250</v>
      </c>
      <c r="F339" s="275" t="e">
        <f t="shared" si="30"/>
        <v>#DIV/0!</v>
      </c>
      <c r="G339" s="275" t="e">
        <f t="shared" si="32"/>
        <v>#DIV/0!</v>
      </c>
      <c r="H339" s="402"/>
    </row>
    <row r="340" spans="1:8" ht="15">
      <c r="A340" s="119">
        <v>66</v>
      </c>
      <c r="B340" s="221" t="s">
        <v>456</v>
      </c>
      <c r="C340" s="120">
        <f>SUM(C341:C346)</f>
        <v>43087</v>
      </c>
      <c r="D340" s="120">
        <f>SUM(D341:D346)</f>
        <v>39500</v>
      </c>
      <c r="E340" s="120">
        <f>SUM(E341:E346)</f>
        <v>43155</v>
      </c>
      <c r="F340" s="275">
        <f t="shared" si="30"/>
        <v>100.15782022419755</v>
      </c>
      <c r="G340" s="275">
        <f t="shared" si="32"/>
        <v>109.25316455696203</v>
      </c>
      <c r="H340" s="402"/>
    </row>
    <row r="341" spans="1:8" ht="15">
      <c r="A341" s="115">
        <v>66151</v>
      </c>
      <c r="B341" s="222" t="s">
        <v>573</v>
      </c>
      <c r="C341" s="210">
        <v>2007</v>
      </c>
      <c r="D341" s="18">
        <v>1500</v>
      </c>
      <c r="E341" s="18">
        <v>1705</v>
      </c>
      <c r="F341" s="275">
        <v>0</v>
      </c>
      <c r="G341" s="275">
        <f t="shared" si="32"/>
        <v>113.66666666666667</v>
      </c>
      <c r="H341" s="402"/>
    </row>
    <row r="342" spans="1:10" ht="15">
      <c r="A342" s="494">
        <v>661510</v>
      </c>
      <c r="B342" s="319" t="s">
        <v>452</v>
      </c>
      <c r="C342" s="18">
        <v>30600</v>
      </c>
      <c r="D342" s="18">
        <v>27000</v>
      </c>
      <c r="E342" s="18">
        <v>28850</v>
      </c>
      <c r="F342" s="275">
        <f t="shared" si="30"/>
        <v>94.28104575163398</v>
      </c>
      <c r="G342" s="275">
        <f t="shared" si="32"/>
        <v>106.85185185185185</v>
      </c>
      <c r="H342" s="402"/>
      <c r="I342" s="320">
        <f>SUM(D342:D346)</f>
        <v>38000</v>
      </c>
      <c r="J342" s="320">
        <f>SUM(E342:E345)</f>
        <v>41450</v>
      </c>
    </row>
    <row r="343" spans="1:8" ht="15">
      <c r="A343" s="494">
        <v>661511</v>
      </c>
      <c r="B343" s="321" t="s">
        <v>453</v>
      </c>
      <c r="C343" s="18">
        <v>4825</v>
      </c>
      <c r="D343" s="18">
        <v>4000</v>
      </c>
      <c r="E343" s="18">
        <v>4475</v>
      </c>
      <c r="F343" s="275">
        <f t="shared" si="30"/>
        <v>92.74611398963731</v>
      </c>
      <c r="G343" s="275">
        <f t="shared" si="32"/>
        <v>111.87499999999999</v>
      </c>
      <c r="H343" s="402"/>
    </row>
    <row r="344" spans="1:8" ht="15">
      <c r="A344" s="494">
        <v>661512</v>
      </c>
      <c r="B344" s="321" t="s">
        <v>454</v>
      </c>
      <c r="C344" s="18">
        <v>1690</v>
      </c>
      <c r="D344" s="18">
        <v>3000</v>
      </c>
      <c r="E344" s="18">
        <v>3850</v>
      </c>
      <c r="F344" s="275">
        <f t="shared" si="30"/>
        <v>227.81065088757396</v>
      </c>
      <c r="G344" s="275">
        <f t="shared" si="32"/>
        <v>128.33333333333334</v>
      </c>
      <c r="H344" s="402"/>
    </row>
    <row r="345" spans="1:8" ht="15">
      <c r="A345" s="494">
        <v>661513</v>
      </c>
      <c r="B345" s="321" t="s">
        <v>455</v>
      </c>
      <c r="C345" s="18">
        <v>3965</v>
      </c>
      <c r="D345" s="18">
        <v>4000</v>
      </c>
      <c r="E345" s="18">
        <v>4275</v>
      </c>
      <c r="F345" s="275">
        <f t="shared" si="30"/>
        <v>107.81841109709961</v>
      </c>
      <c r="G345" s="275">
        <f t="shared" si="32"/>
        <v>106.87500000000001</v>
      </c>
      <c r="H345" s="402"/>
    </row>
    <row r="346" spans="1:8" ht="15">
      <c r="A346" s="494">
        <v>661514</v>
      </c>
      <c r="B346" s="321" t="s">
        <v>574</v>
      </c>
      <c r="C346" s="18">
        <v>0</v>
      </c>
      <c r="D346" s="18">
        <v>0</v>
      </c>
      <c r="E346" s="18">
        <v>0</v>
      </c>
      <c r="F346" s="275" t="e">
        <f t="shared" si="30"/>
        <v>#DIV/0!</v>
      </c>
      <c r="G346" s="275">
        <v>0</v>
      </c>
      <c r="H346" s="402"/>
    </row>
    <row r="347" spans="1:8" ht="15">
      <c r="A347" s="119">
        <v>68</v>
      </c>
      <c r="B347" s="221" t="s">
        <v>202</v>
      </c>
      <c r="C347" s="120">
        <f>SUM(C348)</f>
        <v>0</v>
      </c>
      <c r="D347" s="120">
        <f>SUM(D348)</f>
        <v>0</v>
      </c>
      <c r="E347" s="120">
        <f>SUM(E348)</f>
        <v>0</v>
      </c>
      <c r="F347" s="275">
        <v>0</v>
      </c>
      <c r="G347" s="275">
        <v>0</v>
      </c>
      <c r="H347" s="402"/>
    </row>
    <row r="348" spans="1:8" ht="15">
      <c r="A348" s="115">
        <v>68311</v>
      </c>
      <c r="B348" s="222" t="s">
        <v>457</v>
      </c>
      <c r="C348" s="18">
        <v>0</v>
      </c>
      <c r="D348" s="18">
        <v>0</v>
      </c>
      <c r="E348" s="18">
        <v>0</v>
      </c>
      <c r="F348" s="275">
        <v>0</v>
      </c>
      <c r="G348" s="275">
        <v>0</v>
      </c>
      <c r="H348" s="402"/>
    </row>
    <row r="349" spans="1:8" ht="15">
      <c r="A349" s="117">
        <v>7</v>
      </c>
      <c r="B349" s="220" t="s">
        <v>56</v>
      </c>
      <c r="C349" s="121">
        <f>SUM(C350+C352)</f>
        <v>137521.57</v>
      </c>
      <c r="D349" s="121">
        <f>SUM(D350+D352)</f>
        <v>141100</v>
      </c>
      <c r="E349" s="121">
        <f>SUM(E350+E352)</f>
        <v>133155</v>
      </c>
      <c r="F349" s="275">
        <f t="shared" si="30"/>
        <v>96.82481082785776</v>
      </c>
      <c r="G349" s="275">
        <f>E349/D349*100</f>
        <v>94.36924167257264</v>
      </c>
      <c r="H349" s="402"/>
    </row>
    <row r="350" spans="1:8" ht="15">
      <c r="A350" s="119">
        <v>71</v>
      </c>
      <c r="B350" s="221" t="s">
        <v>203</v>
      </c>
      <c r="C350" s="120">
        <f>SUM(C351)</f>
        <v>137521.57</v>
      </c>
      <c r="D350" s="120">
        <f aca="true" t="shared" si="34" ref="D350:E352">SUM(D351)</f>
        <v>141100</v>
      </c>
      <c r="E350" s="120">
        <f t="shared" si="34"/>
        <v>133155</v>
      </c>
      <c r="F350" s="275">
        <f t="shared" si="30"/>
        <v>96.82481082785776</v>
      </c>
      <c r="G350" s="275">
        <f>E350/D350*100</f>
        <v>94.36924167257264</v>
      </c>
      <c r="H350" s="402"/>
    </row>
    <row r="351" spans="1:8" ht="15">
      <c r="A351" s="114">
        <v>7111</v>
      </c>
      <c r="B351" s="222" t="s">
        <v>204</v>
      </c>
      <c r="C351" s="18">
        <v>137521.57</v>
      </c>
      <c r="D351" s="18">
        <v>141100</v>
      </c>
      <c r="E351" s="18">
        <v>133155</v>
      </c>
      <c r="F351" s="275">
        <f t="shared" si="30"/>
        <v>96.82481082785776</v>
      </c>
      <c r="G351" s="275">
        <f>E351/D351*100</f>
        <v>94.36924167257264</v>
      </c>
      <c r="H351" s="402"/>
    </row>
    <row r="352" spans="1:8" ht="15">
      <c r="A352" s="119">
        <v>72</v>
      </c>
      <c r="B352" s="221" t="s">
        <v>538</v>
      </c>
      <c r="C352" s="120">
        <f>SUM(C353)</f>
        <v>0</v>
      </c>
      <c r="D352" s="120">
        <f t="shared" si="34"/>
        <v>0</v>
      </c>
      <c r="E352" s="120">
        <f t="shared" si="34"/>
        <v>0</v>
      </c>
      <c r="F352" s="275" t="e">
        <f t="shared" si="30"/>
        <v>#DIV/0!</v>
      </c>
      <c r="G352" s="275">
        <v>0</v>
      </c>
      <c r="H352" s="402"/>
    </row>
    <row r="353" spans="1:8" ht="15">
      <c r="A353" s="114">
        <v>7231</v>
      </c>
      <c r="B353" s="222" t="s">
        <v>531</v>
      </c>
      <c r="C353" s="18">
        <v>0</v>
      </c>
      <c r="D353" s="18">
        <v>0</v>
      </c>
      <c r="E353" s="18">
        <v>0</v>
      </c>
      <c r="F353" s="275" t="e">
        <f t="shared" si="30"/>
        <v>#DIV/0!</v>
      </c>
      <c r="G353" s="275">
        <v>0</v>
      </c>
      <c r="H353" s="402"/>
    </row>
    <row r="354" spans="1:10" ht="15">
      <c r="A354" s="116">
        <v>8</v>
      </c>
      <c r="B354" s="220" t="s">
        <v>205</v>
      </c>
      <c r="C354" s="121">
        <f aca="true" t="shared" si="35" ref="C354:E355">SUM(C355)</f>
        <v>0</v>
      </c>
      <c r="D354" s="121">
        <f t="shared" si="35"/>
        <v>0</v>
      </c>
      <c r="E354" s="121">
        <f t="shared" si="35"/>
        <v>0</v>
      </c>
      <c r="F354" s="275">
        <v>0</v>
      </c>
      <c r="G354" s="275">
        <v>0</v>
      </c>
      <c r="H354" s="402"/>
      <c r="J354" s="320"/>
    </row>
    <row r="355" spans="1:8" ht="15">
      <c r="A355" s="118">
        <v>84</v>
      </c>
      <c r="B355" s="221" t="s">
        <v>206</v>
      </c>
      <c r="C355" s="120">
        <f t="shared" si="35"/>
        <v>0</v>
      </c>
      <c r="D355" s="120">
        <f t="shared" si="35"/>
        <v>0</v>
      </c>
      <c r="E355" s="120">
        <f t="shared" si="35"/>
        <v>0</v>
      </c>
      <c r="F355" s="275">
        <v>0</v>
      </c>
      <c r="G355" s="275">
        <v>0</v>
      </c>
      <c r="H355" s="402"/>
    </row>
    <row r="356" spans="1:8" ht="24">
      <c r="A356" s="115">
        <v>84431</v>
      </c>
      <c r="B356" s="291" t="s">
        <v>564</v>
      </c>
      <c r="C356" s="18">
        <v>0</v>
      </c>
      <c r="D356" s="18">
        <v>0</v>
      </c>
      <c r="E356" s="18">
        <v>0</v>
      </c>
      <c r="F356" s="275">
        <v>0</v>
      </c>
      <c r="G356" s="275">
        <v>0</v>
      </c>
      <c r="H356" s="402"/>
    </row>
    <row r="357" spans="1:8" ht="15">
      <c r="A357" s="117">
        <v>9</v>
      </c>
      <c r="B357" s="220" t="s">
        <v>207</v>
      </c>
      <c r="C357" s="121">
        <f aca="true" t="shared" si="36" ref="C357:E358">SUM(C358)</f>
        <v>0</v>
      </c>
      <c r="D357" s="121">
        <f t="shared" si="36"/>
        <v>0</v>
      </c>
      <c r="E357" s="121">
        <f t="shared" si="36"/>
        <v>0</v>
      </c>
      <c r="F357" s="275">
        <v>0</v>
      </c>
      <c r="G357" s="275">
        <v>0</v>
      </c>
      <c r="H357" s="402"/>
    </row>
    <row r="358" spans="1:8" ht="15">
      <c r="A358" s="119">
        <v>92</v>
      </c>
      <c r="B358" s="221" t="s">
        <v>459</v>
      </c>
      <c r="C358" s="120">
        <f t="shared" si="36"/>
        <v>0</v>
      </c>
      <c r="D358" s="120">
        <f t="shared" si="36"/>
        <v>0</v>
      </c>
      <c r="E358" s="120">
        <f t="shared" si="36"/>
        <v>0</v>
      </c>
      <c r="F358" s="275">
        <v>0</v>
      </c>
      <c r="G358" s="275">
        <v>0</v>
      </c>
      <c r="H358" s="402"/>
    </row>
    <row r="359" spans="1:8" ht="15">
      <c r="A359" s="114"/>
      <c r="B359" s="222" t="s">
        <v>460</v>
      </c>
      <c r="C359" s="93"/>
      <c r="D359" s="134"/>
      <c r="E359" s="93"/>
      <c r="F359" s="275">
        <v>0</v>
      </c>
      <c r="G359" s="275">
        <v>0</v>
      </c>
      <c r="H359" s="402"/>
    </row>
    <row r="360" spans="1:8" ht="15">
      <c r="A360" s="400"/>
      <c r="B360" s="401"/>
      <c r="C360" s="96"/>
      <c r="D360" s="293"/>
      <c r="E360" s="96"/>
      <c r="F360" s="402"/>
      <c r="G360" s="402"/>
      <c r="H360" s="402"/>
    </row>
    <row r="361" spans="1:8" ht="15">
      <c r="A361" s="400"/>
      <c r="B361" s="401"/>
      <c r="C361" s="96"/>
      <c r="D361" s="293"/>
      <c r="E361" s="96"/>
      <c r="F361" s="402"/>
      <c r="G361" s="402"/>
      <c r="H361" s="402"/>
    </row>
    <row r="362" spans="1:10" ht="15">
      <c r="A362" s="400"/>
      <c r="B362" s="401"/>
      <c r="C362" s="96"/>
      <c r="D362" s="293"/>
      <c r="E362" s="96"/>
      <c r="F362" s="402"/>
      <c r="G362" s="402"/>
      <c r="H362" s="402"/>
      <c r="J362" s="320"/>
    </row>
    <row r="363" spans="1:8" ht="15">
      <c r="A363" s="400"/>
      <c r="B363" s="401"/>
      <c r="C363" s="96"/>
      <c r="D363" s="293"/>
      <c r="E363" s="96"/>
      <c r="F363" s="402"/>
      <c r="G363" s="402"/>
      <c r="H363" s="402"/>
    </row>
    <row r="364" spans="1:8" ht="15">
      <c r="A364" s="400"/>
      <c r="B364" s="401"/>
      <c r="C364" s="96"/>
      <c r="D364" s="293"/>
      <c r="E364" s="96"/>
      <c r="F364" s="402"/>
      <c r="G364" s="402"/>
      <c r="H364" s="402"/>
    </row>
    <row r="365" spans="1:10" ht="15">
      <c r="A365" s="400"/>
      <c r="B365" s="401"/>
      <c r="C365" s="96"/>
      <c r="D365" s="293"/>
      <c r="E365" s="96"/>
      <c r="F365" s="402"/>
      <c r="G365" s="402"/>
      <c r="H365" s="402"/>
      <c r="J365" s="320">
        <v>3652263</v>
      </c>
    </row>
    <row r="366" spans="1:10" ht="15">
      <c r="A366" s="400"/>
      <c r="B366" s="401"/>
      <c r="C366" s="96"/>
      <c r="D366" s="293"/>
      <c r="E366" s="96"/>
      <c r="F366" s="402"/>
      <c r="G366" s="402"/>
      <c r="H366" s="402"/>
      <c r="J366" s="320">
        <v>-3652263</v>
      </c>
    </row>
    <row r="367" spans="1:10" ht="15.75" thickBot="1">
      <c r="A367" s="1"/>
      <c r="B367" s="1"/>
      <c r="C367" s="1"/>
      <c r="D367" s="1"/>
      <c r="E367" s="81"/>
      <c r="F367" s="355"/>
      <c r="G367" s="355"/>
      <c r="H367" s="355"/>
      <c r="J367" s="320">
        <f>SUM(J365:J366)</f>
        <v>0</v>
      </c>
    </row>
    <row r="368" spans="1:12" ht="15.75" thickBot="1">
      <c r="A368" s="467" t="s">
        <v>65</v>
      </c>
      <c r="B368" s="468"/>
      <c r="C368" s="182">
        <f>SUM(C371+C708+C722)</f>
        <v>3604608.98</v>
      </c>
      <c r="D368" s="182">
        <f>SUM(D371+D708+D722)</f>
        <v>4371596</v>
      </c>
      <c r="E368" s="182">
        <f>SUM(E371+E708+E722)</f>
        <v>3652263</v>
      </c>
      <c r="F368" s="363">
        <v>79.27791131159843</v>
      </c>
      <c r="G368" s="364">
        <v>40.665668920830015</v>
      </c>
      <c r="H368" s="402"/>
      <c r="J368" s="320"/>
      <c r="L368" s="320"/>
    </row>
    <row r="369" spans="1:10" ht="15.75" thickBot="1">
      <c r="A369" s="1"/>
      <c r="B369" s="1"/>
      <c r="C369" s="1"/>
      <c r="D369" s="1"/>
      <c r="E369" s="1"/>
      <c r="F369" s="355"/>
      <c r="G369" s="355"/>
      <c r="H369" s="355"/>
      <c r="J369" s="320"/>
    </row>
    <row r="370" spans="1:8" ht="72.6" thickBot="1">
      <c r="A370" s="122" t="s">
        <v>20</v>
      </c>
      <c r="B370" s="123" t="s">
        <v>66</v>
      </c>
      <c r="C370" s="200" t="s">
        <v>654</v>
      </c>
      <c r="D370" s="200" t="s">
        <v>659</v>
      </c>
      <c r="E370" s="90" t="s">
        <v>656</v>
      </c>
      <c r="F370" s="356" t="s">
        <v>657</v>
      </c>
      <c r="G370" s="356" t="s">
        <v>658</v>
      </c>
      <c r="H370" s="418"/>
    </row>
    <row r="371" spans="1:13" ht="15">
      <c r="A371" s="166" t="s">
        <v>208</v>
      </c>
      <c r="B371" s="167"/>
      <c r="C371" s="168">
        <f>SUM(C372+C441+C456+C516+C535+C542+C575+C591+C601+C607+C678)</f>
        <v>2968426.65</v>
      </c>
      <c r="D371" s="168">
        <f>SUM(D372+D441+D456+D516+D535+D542+D575+D591+D601+D607+D678)</f>
        <v>3539997</v>
      </c>
      <c r="E371" s="168">
        <f>SUM(E372+E441+E456+E516+E535+E542+E575+E591+E601+E607+E678)</f>
        <v>2833513</v>
      </c>
      <c r="F371" s="275">
        <f>E371/C371*100</f>
        <v>95.45504518361605</v>
      </c>
      <c r="G371" s="275">
        <f aca="true" t="shared" si="37" ref="G371:G389">E371/D371*100</f>
        <v>80.04280794588244</v>
      </c>
      <c r="H371" s="402"/>
      <c r="I371" s="320">
        <v>1288238</v>
      </c>
      <c r="K371" s="320"/>
      <c r="L371" s="327"/>
      <c r="M371" s="327"/>
    </row>
    <row r="372" spans="1:13" ht="15">
      <c r="A372" s="164" t="s">
        <v>209</v>
      </c>
      <c r="B372" s="165"/>
      <c r="C372" s="169">
        <f aca="true" t="shared" si="38" ref="C372:E373">SUM(C373)</f>
        <v>290419.26999999996</v>
      </c>
      <c r="D372" s="169">
        <f t="shared" si="38"/>
        <v>335791.36</v>
      </c>
      <c r="E372" s="169">
        <f t="shared" si="38"/>
        <v>297447</v>
      </c>
      <c r="F372" s="275">
        <f aca="true" t="shared" si="39" ref="F372:F428">E372/C372*100</f>
        <v>102.41985664381019</v>
      </c>
      <c r="G372" s="275">
        <f t="shared" si="37"/>
        <v>88.58089737627556</v>
      </c>
      <c r="H372" s="402"/>
      <c r="I372" s="320">
        <f>-E368</f>
        <v>-3652263</v>
      </c>
      <c r="K372" s="327"/>
      <c r="L372" s="327"/>
      <c r="M372" s="327"/>
    </row>
    <row r="373" spans="1:13" ht="15">
      <c r="A373" s="145" t="s">
        <v>210</v>
      </c>
      <c r="B373" s="163"/>
      <c r="C373" s="170">
        <f t="shared" si="38"/>
        <v>290419.26999999996</v>
      </c>
      <c r="D373" s="170">
        <f t="shared" si="38"/>
        <v>335791.36</v>
      </c>
      <c r="E373" s="170">
        <f t="shared" si="38"/>
        <v>297447</v>
      </c>
      <c r="F373" s="275">
        <f t="shared" si="39"/>
        <v>102.41985664381019</v>
      </c>
      <c r="G373" s="275">
        <f t="shared" si="37"/>
        <v>88.58089737627556</v>
      </c>
      <c r="H373" s="402"/>
      <c r="I373" s="320">
        <f>SUM(I371:I372)</f>
        <v>-2364025</v>
      </c>
      <c r="K373" s="327"/>
      <c r="L373" s="327">
        <v>340</v>
      </c>
      <c r="M373" s="327"/>
    </row>
    <row r="374" spans="1:16" ht="15">
      <c r="A374" s="143" t="s">
        <v>211</v>
      </c>
      <c r="B374" s="162"/>
      <c r="C374" s="171">
        <f>SUM(C375+C429)</f>
        <v>290419.26999999996</v>
      </c>
      <c r="D374" s="171">
        <f>SUM(D375+D429)</f>
        <v>335791.36</v>
      </c>
      <c r="E374" s="171">
        <f>SUM(E375+E429)</f>
        <v>297447</v>
      </c>
      <c r="F374" s="275">
        <f t="shared" si="39"/>
        <v>102.41985664381019</v>
      </c>
      <c r="G374" s="275">
        <f t="shared" si="37"/>
        <v>88.58089737627556</v>
      </c>
      <c r="H374" s="402"/>
      <c r="K374" s="327"/>
      <c r="L374" s="327">
        <v>227.7</v>
      </c>
      <c r="M374" s="327"/>
      <c r="P374" s="320"/>
    </row>
    <row r="375" spans="1:13" ht="15">
      <c r="A375" s="127" t="s">
        <v>212</v>
      </c>
      <c r="B375" s="126"/>
      <c r="C375" s="172">
        <f>SUM(C376+C379+C383+C388+C392+C404+C422)</f>
        <v>287016.55</v>
      </c>
      <c r="D375" s="172">
        <f>SUM(D376+D379+D383+D388+D392+D404+D422)</f>
        <v>327091.36</v>
      </c>
      <c r="E375" s="172">
        <f>SUM(E376+E379+E383+E388+E392+E404+E422)</f>
        <v>289324</v>
      </c>
      <c r="F375" s="275">
        <f t="shared" si="39"/>
        <v>100.80394318724825</v>
      </c>
      <c r="G375" s="275">
        <f t="shared" si="37"/>
        <v>88.45357456094224</v>
      </c>
      <c r="H375" s="402"/>
      <c r="K375" s="327"/>
      <c r="L375" s="327">
        <v>2172</v>
      </c>
      <c r="M375" s="327"/>
    </row>
    <row r="376" spans="1:13" ht="15">
      <c r="A376" s="136">
        <v>311</v>
      </c>
      <c r="B376" s="223" t="s">
        <v>69</v>
      </c>
      <c r="C376" s="187">
        <f aca="true" t="shared" si="40" ref="C376:D376">SUM(C377:C378)</f>
        <v>105658.45000000001</v>
      </c>
      <c r="D376" s="187">
        <f t="shared" si="40"/>
        <v>122689</v>
      </c>
      <c r="E376" s="187">
        <f>SUM(E377:E378)</f>
        <v>122690</v>
      </c>
      <c r="F376" s="275">
        <f t="shared" si="39"/>
        <v>116.11943957156288</v>
      </c>
      <c r="G376" s="275">
        <f t="shared" si="37"/>
        <v>100.00081506899559</v>
      </c>
      <c r="H376" s="402"/>
      <c r="K376" s="327"/>
      <c r="L376" s="327">
        <f>SUM(L373:L375)</f>
        <v>2739.7</v>
      </c>
      <c r="M376" s="327"/>
    </row>
    <row r="377" spans="1:14" ht="18">
      <c r="A377" s="131">
        <v>3111</v>
      </c>
      <c r="B377" s="269" t="s">
        <v>213</v>
      </c>
      <c r="C377" s="18">
        <v>86778.13</v>
      </c>
      <c r="D377" s="18">
        <v>122689</v>
      </c>
      <c r="E377" s="210">
        <v>122690</v>
      </c>
      <c r="F377" s="275">
        <f t="shared" si="39"/>
        <v>141.38354905780983</v>
      </c>
      <c r="G377" s="275">
        <f t="shared" si="37"/>
        <v>100.00081506899559</v>
      </c>
      <c r="H377" s="320" t="e">
        <f>SUM(C377+C378+C474+C555+C612+C630+#REF!+C714)</f>
        <v>#REF!</v>
      </c>
      <c r="I377" s="320" t="e">
        <f>SUM(D377+D378+D474+D555+D612+D630+#REF!+D714)</f>
        <v>#REF!</v>
      </c>
      <c r="J377" s="320" t="e">
        <f>SUM(E377+E378+E474+E555+E612+E630+#REF!+E714)</f>
        <v>#REF!</v>
      </c>
      <c r="K377" s="327"/>
      <c r="L377" s="327"/>
      <c r="M377" s="327"/>
      <c r="N377" s="431">
        <v>3</v>
      </c>
    </row>
    <row r="378" spans="1:14" ht="18">
      <c r="A378" s="131">
        <v>3111</v>
      </c>
      <c r="B378" s="269" t="s">
        <v>631</v>
      </c>
      <c r="C378" s="18">
        <v>18880.32</v>
      </c>
      <c r="D378" s="18">
        <v>0</v>
      </c>
      <c r="E378" s="210">
        <v>0</v>
      </c>
      <c r="F378" s="275">
        <v>0</v>
      </c>
      <c r="G378" s="275" t="e">
        <f t="shared" si="37"/>
        <v>#DIV/0!</v>
      </c>
      <c r="H378" s="320"/>
      <c r="I378" s="320"/>
      <c r="J378" s="320"/>
      <c r="K378" s="327"/>
      <c r="L378" s="327"/>
      <c r="M378" s="327"/>
      <c r="N378" s="431"/>
    </row>
    <row r="379" spans="1:16" ht="15">
      <c r="A379" s="136">
        <v>312</v>
      </c>
      <c r="B379" s="254" t="s">
        <v>70</v>
      </c>
      <c r="C379" s="187">
        <f aca="true" t="shared" si="41" ref="C379:D379">SUM(C380:C382)</f>
        <v>4800</v>
      </c>
      <c r="D379" s="187">
        <f t="shared" si="41"/>
        <v>2900</v>
      </c>
      <c r="E379" s="187">
        <f>SUM(E380:E382)</f>
        <v>2900</v>
      </c>
      <c r="F379" s="275">
        <f t="shared" si="39"/>
        <v>60.416666666666664</v>
      </c>
      <c r="G379" s="275">
        <f t="shared" si="37"/>
        <v>100</v>
      </c>
      <c r="H379" s="320" t="e">
        <f>SUM(C380+C381+C382+C476+C477+C478+C614+C615+#REF!+C716+#REF!)</f>
        <v>#REF!</v>
      </c>
      <c r="I379" s="320" t="e">
        <f>SUM(D380+D381+D382+D476+D477+D478+D614+D615+#REF!+D716+#REF!)</f>
        <v>#REF!</v>
      </c>
      <c r="J379" s="320" t="e">
        <f>SUM(E380+E381+E382+E476+E477+E478+E614+E615+#REF!+E716+#REF!)</f>
        <v>#REF!</v>
      </c>
      <c r="K379" s="327"/>
      <c r="L379" s="327"/>
      <c r="M379" s="327"/>
      <c r="N379" s="320" t="e">
        <f>SUM(H386+H388+L384+L386+L388+L389+L390)</f>
        <v>#REF!</v>
      </c>
      <c r="O379" s="320" t="e">
        <f aca="true" t="shared" si="42" ref="O379:P379">SUM(I386+I388+M384+M386+M388+M389+M390)</f>
        <v>#REF!</v>
      </c>
      <c r="P379" s="320" t="e">
        <f t="shared" si="42"/>
        <v>#REF!</v>
      </c>
    </row>
    <row r="380" spans="1:13" ht="15">
      <c r="A380" s="131">
        <v>31213</v>
      </c>
      <c r="B380" s="269" t="s">
        <v>214</v>
      </c>
      <c r="C380" s="210">
        <v>400</v>
      </c>
      <c r="D380" s="18">
        <v>0</v>
      </c>
      <c r="E380" s="210">
        <v>0</v>
      </c>
      <c r="F380" s="275">
        <f t="shared" si="39"/>
        <v>0</v>
      </c>
      <c r="G380" s="275" t="e">
        <f t="shared" si="37"/>
        <v>#DIV/0!</v>
      </c>
      <c r="H380" s="320" t="e">
        <f>SUM(C384+C385+C480+C617+#REF!+C718)</f>
        <v>#REF!</v>
      </c>
      <c r="I380" s="320" t="e">
        <f>SUM(D384+D385+D480+D617+#REF!+D718)</f>
        <v>#REF!</v>
      </c>
      <c r="J380" s="320" t="e">
        <f>SUM(E384+E385+E480+E617+#REF!+E718)</f>
        <v>#REF!</v>
      </c>
      <c r="K380" s="327"/>
      <c r="L380" s="327"/>
      <c r="M380" s="327"/>
    </row>
    <row r="381" spans="1:13" ht="15">
      <c r="A381" s="131">
        <v>31219</v>
      </c>
      <c r="B381" s="269" t="s">
        <v>215</v>
      </c>
      <c r="C381" s="210">
        <v>2900</v>
      </c>
      <c r="D381" s="18">
        <v>1400</v>
      </c>
      <c r="E381" s="210">
        <v>2900</v>
      </c>
      <c r="F381" s="275">
        <f t="shared" si="39"/>
        <v>100</v>
      </c>
      <c r="G381" s="275">
        <f t="shared" si="37"/>
        <v>207.14285714285717</v>
      </c>
      <c r="H381" s="320" t="e">
        <f>SUM(C386+C387+C481+C618+#REF!+C719)</f>
        <v>#REF!</v>
      </c>
      <c r="I381" s="320" t="e">
        <f>SUM(D386+D387+D481+D618+#REF!+D719)</f>
        <v>#REF!</v>
      </c>
      <c r="J381" s="320" t="e">
        <f>SUM(E386+E387+E481+E618+#REF!+E719)</f>
        <v>#REF!</v>
      </c>
      <c r="K381" s="327"/>
      <c r="L381" s="327"/>
      <c r="M381" s="327"/>
    </row>
    <row r="382" spans="1:13" ht="15">
      <c r="A382" s="131">
        <v>3121</v>
      </c>
      <c r="B382" s="269" t="s">
        <v>216</v>
      </c>
      <c r="C382" s="210">
        <v>1500</v>
      </c>
      <c r="D382" s="18">
        <v>1500</v>
      </c>
      <c r="E382" s="210">
        <v>0</v>
      </c>
      <c r="F382" s="275">
        <v>0</v>
      </c>
      <c r="G382" s="275">
        <f t="shared" si="37"/>
        <v>0</v>
      </c>
      <c r="H382" s="402">
        <f>C557</f>
        <v>38638.08</v>
      </c>
      <c r="I382" s="402">
        <f>D557</f>
        <v>0</v>
      </c>
      <c r="J382" s="402">
        <f>E557</f>
        <v>0</v>
      </c>
      <c r="K382" s="327"/>
      <c r="L382" s="327"/>
      <c r="M382" s="327"/>
    </row>
    <row r="383" spans="1:13" ht="15">
      <c r="A383" s="136">
        <v>313</v>
      </c>
      <c r="B383" s="254" t="s">
        <v>71</v>
      </c>
      <c r="C383" s="187">
        <f aca="true" t="shared" si="43" ref="C383:D383">SUM(C384:C387)</f>
        <v>18173.249999999996</v>
      </c>
      <c r="D383" s="187">
        <f t="shared" si="43"/>
        <v>26402</v>
      </c>
      <c r="E383" s="187">
        <f>SUM(E384:E387)</f>
        <v>21101</v>
      </c>
      <c r="F383" s="275">
        <f t="shared" si="39"/>
        <v>116.11021693973287</v>
      </c>
      <c r="G383" s="275">
        <f t="shared" si="37"/>
        <v>79.9219756079085</v>
      </c>
      <c r="H383" s="402">
        <f>C632</f>
        <v>0</v>
      </c>
      <c r="I383" s="402">
        <f>D632</f>
        <v>15368</v>
      </c>
      <c r="J383" s="402">
        <f>E632</f>
        <v>15367</v>
      </c>
      <c r="K383" s="327"/>
      <c r="L383" s="327"/>
      <c r="M383" s="327"/>
    </row>
    <row r="384" spans="1:15" ht="15">
      <c r="A384" s="131">
        <v>31321</v>
      </c>
      <c r="B384" s="269" t="s">
        <v>217</v>
      </c>
      <c r="C384" s="18">
        <v>13450.64</v>
      </c>
      <c r="D384" s="18">
        <v>21702</v>
      </c>
      <c r="E384" s="210">
        <v>19016</v>
      </c>
      <c r="F384" s="275">
        <f t="shared" si="39"/>
        <v>141.3761724349176</v>
      </c>
      <c r="G384" s="275">
        <f t="shared" si="37"/>
        <v>87.62326052898351</v>
      </c>
      <c r="H384" s="402" t="e">
        <f>SUM(H380:H383)</f>
        <v>#REF!</v>
      </c>
      <c r="I384" s="402" t="e">
        <f>SUM(I380:I383)</f>
        <v>#REF!</v>
      </c>
      <c r="J384" s="402" t="e">
        <f>SUM(J380:J383)</f>
        <v>#REF!</v>
      </c>
      <c r="K384" s="327" t="s">
        <v>577</v>
      </c>
      <c r="L384" s="312">
        <f>C606</f>
        <v>0</v>
      </c>
      <c r="M384" s="312">
        <f>D606</f>
        <v>1000</v>
      </c>
      <c r="N384" s="312">
        <f>E606</f>
        <v>0</v>
      </c>
      <c r="O384" s="427" t="s">
        <v>593</v>
      </c>
    </row>
    <row r="385" spans="1:16" ht="15">
      <c r="A385" s="131">
        <v>31321</v>
      </c>
      <c r="B385" s="269" t="s">
        <v>632</v>
      </c>
      <c r="C385" s="18">
        <v>2926.46</v>
      </c>
      <c r="D385" s="18">
        <v>0</v>
      </c>
      <c r="E385" s="210">
        <v>0</v>
      </c>
      <c r="F385" s="275">
        <v>0</v>
      </c>
      <c r="G385" s="275" t="e">
        <f t="shared" si="37"/>
        <v>#DIV/0!</v>
      </c>
      <c r="H385" s="402"/>
      <c r="I385" s="402"/>
      <c r="J385" s="402"/>
      <c r="K385" s="327"/>
      <c r="L385" s="312"/>
      <c r="M385" s="312"/>
      <c r="N385" s="312"/>
      <c r="O385" s="427"/>
      <c r="P385" s="320"/>
    </row>
    <row r="386" spans="1:18" ht="15">
      <c r="A386" s="131">
        <v>31331</v>
      </c>
      <c r="B386" s="269" t="s">
        <v>218</v>
      </c>
      <c r="C386" s="18">
        <v>1475.19</v>
      </c>
      <c r="D386" s="18">
        <v>4700</v>
      </c>
      <c r="E386" s="210">
        <v>2085</v>
      </c>
      <c r="F386" s="275">
        <f t="shared" si="39"/>
        <v>141.33772598783884</v>
      </c>
      <c r="G386" s="275">
        <f t="shared" si="37"/>
        <v>44.361702127659576</v>
      </c>
      <c r="H386" s="275" t="e">
        <f>SUM(H377+H379+H384)</f>
        <v>#REF!</v>
      </c>
      <c r="I386" s="275" t="e">
        <f aca="true" t="shared" si="44" ref="I386:J386">SUM(I377+I379+I384)</f>
        <v>#REF!</v>
      </c>
      <c r="J386" s="275" t="e">
        <f t="shared" si="44"/>
        <v>#REF!</v>
      </c>
      <c r="K386" s="426" t="s">
        <v>578</v>
      </c>
      <c r="L386" s="312" t="e">
        <f>SUM(C388+C392+C404+C422+C460+C482+C484+C488+C494+C527+C539+C585+C595+C624+C636+C640+C648+C656+C659+#REF!+C661+C665+C669+C674+C676+#REF!+#REF!+C720+C727+C735+C741+C744+C751+C755+C759+C765+C769)</f>
        <v>#REF!</v>
      </c>
      <c r="M386" s="312" t="e">
        <f>SUM(D388+D392+D404+D422+D460+D482+D484+D488+D494+D527+D539+D585+D595+D624+D636+D640+D648+D656+D659+#REF!+D661+D665+D669+D674+D676+#REF!+#REF!+D720+D727+D735+D741+D744+D751+D755+D759+D765+D769)</f>
        <v>#REF!</v>
      </c>
      <c r="N386" s="312" t="e">
        <f>SUM(E388+E392+E404+E422+E460+E482+E484+E488+E494+E527+E539+E585+E595+E624+E636+E640+E648+E656+E659+#REF!+E661+E665+E669+E674+E676+#REF!+#REF!+E720+E727+E735+E741+E744+E751+E755+E759+E765+E769)</f>
        <v>#REF!</v>
      </c>
      <c r="O386" s="427" t="s">
        <v>579</v>
      </c>
      <c r="P386" s="320"/>
      <c r="Q386" s="320"/>
      <c r="R386" s="320" t="e">
        <f>SUM(M391+M394+M405+M422)</f>
        <v>#REF!</v>
      </c>
    </row>
    <row r="387" spans="1:18" ht="15">
      <c r="A387" s="131">
        <v>31331</v>
      </c>
      <c r="B387" s="269" t="s">
        <v>633</v>
      </c>
      <c r="C387" s="18">
        <v>320.96</v>
      </c>
      <c r="D387" s="18">
        <v>0</v>
      </c>
      <c r="E387" s="210">
        <v>0</v>
      </c>
      <c r="F387" s="275">
        <v>0</v>
      </c>
      <c r="G387" s="275" t="e">
        <f t="shared" si="37"/>
        <v>#DIV/0!</v>
      </c>
      <c r="H387" s="275"/>
      <c r="I387" s="275"/>
      <c r="J387" s="275"/>
      <c r="K387" s="426"/>
      <c r="L387" s="312"/>
      <c r="M387" s="312"/>
      <c r="N387" s="312"/>
      <c r="O387" s="427"/>
      <c r="P387" s="320"/>
      <c r="Q387" s="320"/>
      <c r="R387" s="320"/>
    </row>
    <row r="388" spans="1:15" ht="15">
      <c r="A388" s="136">
        <v>321</v>
      </c>
      <c r="B388" s="254" t="s">
        <v>73</v>
      </c>
      <c r="C388" s="187">
        <f>SUM(C389:C391)</f>
        <v>3813.2</v>
      </c>
      <c r="D388" s="187">
        <f>SUM(D389:D391)</f>
        <v>10085</v>
      </c>
      <c r="E388" s="187">
        <f>SUM(E389:E391)</f>
        <v>9005</v>
      </c>
      <c r="F388" s="275">
        <f t="shared" si="39"/>
        <v>236.15336200566452</v>
      </c>
      <c r="G388" s="275">
        <f t="shared" si="37"/>
        <v>89.2910262766485</v>
      </c>
      <c r="H388" s="275">
        <f>SUM(C497+C579+C581)</f>
        <v>5924.08</v>
      </c>
      <c r="I388" s="275">
        <f>SUM(D579+D581)</f>
        <v>6600</v>
      </c>
      <c r="J388" s="275">
        <f>SUM(E579+E581)</f>
        <v>6582</v>
      </c>
      <c r="K388" s="426" t="s">
        <v>580</v>
      </c>
      <c r="L388" s="312">
        <f>SUM(C446)</f>
        <v>22360.8</v>
      </c>
      <c r="M388" s="312">
        <f>SUM(D446)</f>
        <v>19000</v>
      </c>
      <c r="N388" s="312">
        <f>SUM(E446)</f>
        <v>18747</v>
      </c>
      <c r="O388" s="427" t="s">
        <v>581</v>
      </c>
    </row>
    <row r="389" spans="1:15" ht="15">
      <c r="A389" s="131">
        <v>3211</v>
      </c>
      <c r="B389" s="269" t="s">
        <v>74</v>
      </c>
      <c r="C389" s="18">
        <v>2738.2</v>
      </c>
      <c r="D389" s="18">
        <v>6000</v>
      </c>
      <c r="E389" s="210">
        <v>4920</v>
      </c>
      <c r="F389" s="275">
        <f t="shared" si="39"/>
        <v>179.68008180556572</v>
      </c>
      <c r="G389" s="275">
        <f t="shared" si="37"/>
        <v>82</v>
      </c>
      <c r="H389" s="320">
        <f>SUM(C389+C483+C721)</f>
        <v>4106.62</v>
      </c>
      <c r="I389" s="320">
        <f>SUM(D389+D721)</f>
        <v>6000</v>
      </c>
      <c r="J389" s="320">
        <f>SUM(E389+E483+E721)</f>
        <v>6976</v>
      </c>
      <c r="K389" s="425"/>
      <c r="L389" s="312">
        <f>SUM(C454+C546+C560)</f>
        <v>51179.380000000005</v>
      </c>
      <c r="M389" s="312">
        <f>SUM(D454+D546+D560)</f>
        <v>75000</v>
      </c>
      <c r="N389" s="312">
        <f>SUM(E454+E546+E560)</f>
        <v>73484</v>
      </c>
      <c r="O389" s="427" t="s">
        <v>582</v>
      </c>
    </row>
    <row r="390" spans="1:15" ht="15">
      <c r="A390" s="268">
        <v>32121</v>
      </c>
      <c r="B390" s="269" t="s">
        <v>219</v>
      </c>
      <c r="C390" s="210">
        <v>0</v>
      </c>
      <c r="D390" s="210">
        <v>0</v>
      </c>
      <c r="E390" s="210">
        <v>0</v>
      </c>
      <c r="F390" s="275" t="e">
        <f t="shared" si="39"/>
        <v>#DIV/0!</v>
      </c>
      <c r="G390" s="275">
        <v>0</v>
      </c>
      <c r="H390" s="320" t="e">
        <f>SUM(C390+#REF!)</f>
        <v>#REF!</v>
      </c>
      <c r="I390" s="320" t="e">
        <f>SUM(D390+#REF!)</f>
        <v>#REF!</v>
      </c>
      <c r="J390" s="320" t="e">
        <f>SUM(E390+#REF!)</f>
        <v>#REF!</v>
      </c>
      <c r="K390" s="428">
        <v>321</v>
      </c>
      <c r="L390" s="312">
        <f>SUM(C449+C451+C509+C520+C550+C564+C567+C571+C597+C738+C747)</f>
        <v>233638.68000000002</v>
      </c>
      <c r="M390" s="312">
        <f>SUM(D449+D451+D509+D520+D550+D564+D567+D571+D597+D733+D738+D747)</f>
        <v>270220</v>
      </c>
      <c r="N390" s="312">
        <f>SUM(E449+E451+E509+E520+E550+E564+E567+E571+E597+E733+E738+E747)</f>
        <v>262318</v>
      </c>
      <c r="O390" s="427" t="s">
        <v>583</v>
      </c>
    </row>
    <row r="391" spans="1:13" ht="15">
      <c r="A391" s="268">
        <v>32131</v>
      </c>
      <c r="B391" s="269" t="s">
        <v>220</v>
      </c>
      <c r="C391" s="210">
        <v>1075</v>
      </c>
      <c r="D391" s="210">
        <v>4085</v>
      </c>
      <c r="E391" s="210">
        <v>4085</v>
      </c>
      <c r="F391" s="275">
        <f t="shared" si="39"/>
        <v>380</v>
      </c>
      <c r="G391" s="275">
        <f aca="true" t="shared" si="45" ref="G391:G414">E391/D391*100</f>
        <v>100</v>
      </c>
      <c r="H391" s="402">
        <f>SUM(C391)</f>
        <v>1075</v>
      </c>
      <c r="I391" s="402">
        <f>SUM(D391)</f>
        <v>4085</v>
      </c>
      <c r="J391" s="402">
        <f>SUM(E391)</f>
        <v>4085</v>
      </c>
      <c r="K391" s="429" t="e">
        <f>SUM(H389:H391)</f>
        <v>#REF!</v>
      </c>
      <c r="L391" s="429" t="e">
        <f>SUM(I389:I391)</f>
        <v>#REF!</v>
      </c>
      <c r="M391" s="429" t="e">
        <f>SUM(J389:J391)</f>
        <v>#REF!</v>
      </c>
    </row>
    <row r="392" spans="1:13" ht="15">
      <c r="A392" s="136">
        <v>322</v>
      </c>
      <c r="B392" s="254" t="s">
        <v>77</v>
      </c>
      <c r="C392" s="187">
        <f>SUM(C393:C403)</f>
        <v>47436.24</v>
      </c>
      <c r="D392" s="187">
        <f>SUM(D393:D403)</f>
        <v>49257</v>
      </c>
      <c r="E392" s="187">
        <f>SUM(E393:E403)</f>
        <v>45548</v>
      </c>
      <c r="F392" s="275">
        <f t="shared" si="39"/>
        <v>96.01941469222687</v>
      </c>
      <c r="G392" s="275">
        <f t="shared" si="45"/>
        <v>92.47010577176849</v>
      </c>
      <c r="H392" s="402"/>
      <c r="K392" s="425"/>
      <c r="L392" s="327"/>
      <c r="M392" s="327"/>
    </row>
    <row r="393" spans="1:13" ht="15">
      <c r="A393" s="131">
        <v>32211</v>
      </c>
      <c r="B393" s="269" t="s">
        <v>221</v>
      </c>
      <c r="C393" s="18">
        <v>8261.12</v>
      </c>
      <c r="D393" s="18">
        <v>6000</v>
      </c>
      <c r="E393" s="210">
        <v>1525</v>
      </c>
      <c r="F393" s="275">
        <f t="shared" si="39"/>
        <v>18.45996668732569</v>
      </c>
      <c r="G393" s="275">
        <f t="shared" si="45"/>
        <v>25.416666666666664</v>
      </c>
      <c r="H393" s="320">
        <f>SUM(C393+C394+C485+C625)</f>
        <v>11171.880000000001</v>
      </c>
      <c r="I393" s="320">
        <f>SUM(D393+D394+D485+D625)</f>
        <v>10000</v>
      </c>
      <c r="J393" s="320">
        <f>SUM(E393+E394+E485+E625)</f>
        <v>4442</v>
      </c>
      <c r="K393" s="430">
        <v>322</v>
      </c>
      <c r="L393" s="327"/>
      <c r="M393" s="327"/>
    </row>
    <row r="394" spans="1:13" ht="15">
      <c r="A394" s="268">
        <v>32214</v>
      </c>
      <c r="B394" s="269" t="s">
        <v>222</v>
      </c>
      <c r="C394" s="210">
        <v>859.25</v>
      </c>
      <c r="D394" s="210">
        <v>1000</v>
      </c>
      <c r="E394" s="210">
        <v>930</v>
      </c>
      <c r="F394" s="275">
        <f t="shared" si="39"/>
        <v>108.23392493453593</v>
      </c>
      <c r="G394" s="275">
        <f t="shared" si="45"/>
        <v>93</v>
      </c>
      <c r="H394" s="402"/>
      <c r="K394" s="320" t="e">
        <f>SUM(H393:H402)</f>
        <v>#REF!</v>
      </c>
      <c r="L394" s="320" t="e">
        <f>SUM(I393:I402)</f>
        <v>#REF!</v>
      </c>
      <c r="M394" s="320" t="e">
        <f>SUM(J393:J402)</f>
        <v>#REF!</v>
      </c>
    </row>
    <row r="395" spans="1:13" ht="15">
      <c r="A395" s="131">
        <v>3223100</v>
      </c>
      <c r="B395" s="269" t="s">
        <v>223</v>
      </c>
      <c r="C395" s="18">
        <v>5911.67</v>
      </c>
      <c r="D395" s="18">
        <v>5908</v>
      </c>
      <c r="E395" s="210">
        <v>5809</v>
      </c>
      <c r="F395" s="275">
        <f t="shared" si="39"/>
        <v>98.2632657100278</v>
      </c>
      <c r="G395" s="275">
        <f t="shared" si="45"/>
        <v>98.32430602572782</v>
      </c>
      <c r="H395" s="320">
        <f>SUM(C395+C396+C397+C398+C486+C637+C644+C645+C646+C647+C660+C666+C667+C675+C760+C761)</f>
        <v>205507.16999999998</v>
      </c>
      <c r="I395" s="320">
        <f>SUM(D395+D396+D397+D398+D486+D637+D644+D645+D646+D647+D660+D666+D667+D675+D760+D761)</f>
        <v>198387</v>
      </c>
      <c r="J395" s="320">
        <f>SUM(E395+E396+E397+E398+E486+E637+E644+E645+E646+E647+E660+E666+E667+E675+E760+E761)</f>
        <v>209945</v>
      </c>
      <c r="K395" s="327"/>
      <c r="L395" s="327"/>
      <c r="M395" s="327"/>
    </row>
    <row r="396" spans="1:13" ht="15">
      <c r="A396" s="131">
        <v>32233</v>
      </c>
      <c r="B396" s="269" t="s">
        <v>224</v>
      </c>
      <c r="C396" s="18">
        <v>13787.53</v>
      </c>
      <c r="D396" s="18">
        <v>10558</v>
      </c>
      <c r="E396" s="210">
        <v>12753</v>
      </c>
      <c r="F396" s="275">
        <f t="shared" si="39"/>
        <v>92.4966255739788</v>
      </c>
      <c r="G396" s="275">
        <f t="shared" si="45"/>
        <v>120.78992233377535</v>
      </c>
      <c r="H396" s="402"/>
      <c r="K396" s="327"/>
      <c r="L396" s="327"/>
      <c r="M396" s="327"/>
    </row>
    <row r="397" spans="1:13" ht="15">
      <c r="A397" s="131">
        <v>3223303</v>
      </c>
      <c r="B397" s="269" t="s">
        <v>225</v>
      </c>
      <c r="C397" s="18">
        <v>1438.25</v>
      </c>
      <c r="D397" s="18">
        <v>3170</v>
      </c>
      <c r="E397" s="210">
        <v>3608</v>
      </c>
      <c r="F397" s="275">
        <f t="shared" si="39"/>
        <v>250.8604206500956</v>
      </c>
      <c r="G397" s="275">
        <f t="shared" si="45"/>
        <v>113.81703470031546</v>
      </c>
      <c r="H397" s="402"/>
      <c r="K397" s="327"/>
      <c r="L397" s="327"/>
      <c r="M397" s="327"/>
    </row>
    <row r="398" spans="1:13" ht="15">
      <c r="A398" s="131">
        <v>3223401</v>
      </c>
      <c r="B398" s="269" t="s">
        <v>226</v>
      </c>
      <c r="C398" s="18">
        <v>8693.24</v>
      </c>
      <c r="D398" s="18">
        <v>8250</v>
      </c>
      <c r="E398" s="210">
        <v>6970</v>
      </c>
      <c r="F398" s="275">
        <f t="shared" si="39"/>
        <v>80.17724116669964</v>
      </c>
      <c r="G398" s="275">
        <f t="shared" si="45"/>
        <v>84.48484848484848</v>
      </c>
      <c r="H398" s="402"/>
      <c r="K398" s="327"/>
      <c r="L398" s="327"/>
      <c r="M398" s="327"/>
    </row>
    <row r="399" spans="1:13" ht="15">
      <c r="A399" s="131">
        <v>32241</v>
      </c>
      <c r="B399" s="269" t="s">
        <v>227</v>
      </c>
      <c r="C399" s="18">
        <v>1250.1</v>
      </c>
      <c r="D399" s="18">
        <v>1500</v>
      </c>
      <c r="E399" s="210">
        <v>994</v>
      </c>
      <c r="F399" s="275">
        <f t="shared" si="39"/>
        <v>79.5136389088873</v>
      </c>
      <c r="G399" s="275">
        <f t="shared" si="45"/>
        <v>66.26666666666667</v>
      </c>
      <c r="H399" s="320" t="e">
        <f>SUM(C399+C400+C401+C638+#REF!+C641+C642+#REF!+C668+C762+C763)</f>
        <v>#REF!</v>
      </c>
      <c r="I399" s="320" t="e">
        <f>SUM(D399+D400+D401+D638+#REF!+D641+D642+#REF!+D668+D762+D763)</f>
        <v>#REF!</v>
      </c>
      <c r="J399" s="320" t="e">
        <f>SUM(E399+E400+E401+E638+#REF!+E641+E642+#REF!+E668+E762+E763)</f>
        <v>#REF!</v>
      </c>
      <c r="K399" s="327"/>
      <c r="L399" s="327"/>
      <c r="M399" s="327"/>
    </row>
    <row r="400" spans="1:15" ht="15">
      <c r="A400" s="131">
        <v>32242</v>
      </c>
      <c r="B400" s="269" t="s">
        <v>228</v>
      </c>
      <c r="C400" s="18">
        <v>2036</v>
      </c>
      <c r="D400" s="18">
        <v>7804</v>
      </c>
      <c r="E400" s="210">
        <v>7901</v>
      </c>
      <c r="F400" s="275">
        <f t="shared" si="39"/>
        <v>388.0648330058939</v>
      </c>
      <c r="G400" s="275">
        <f t="shared" si="45"/>
        <v>101.24295233213736</v>
      </c>
      <c r="H400" s="402"/>
      <c r="O400" s="442"/>
    </row>
    <row r="401" spans="1:15" ht="15">
      <c r="A401" s="131">
        <v>32243</v>
      </c>
      <c r="B401" s="269" t="s">
        <v>229</v>
      </c>
      <c r="C401" s="18">
        <v>285.1</v>
      </c>
      <c r="D401" s="18">
        <v>150</v>
      </c>
      <c r="E401" s="210">
        <v>141</v>
      </c>
      <c r="F401" s="275">
        <f t="shared" si="39"/>
        <v>49.45633111189056</v>
      </c>
      <c r="G401" s="275">
        <f t="shared" si="45"/>
        <v>94</v>
      </c>
      <c r="H401" s="402"/>
      <c r="O401" s="320"/>
    </row>
    <row r="402" spans="1:10" ht="15">
      <c r="A402" s="131">
        <v>32251</v>
      </c>
      <c r="B402" s="269" t="s">
        <v>230</v>
      </c>
      <c r="C402" s="18">
        <v>4011.48</v>
      </c>
      <c r="D402" s="18">
        <v>4917</v>
      </c>
      <c r="E402" s="210">
        <v>4917</v>
      </c>
      <c r="F402" s="275">
        <f t="shared" si="39"/>
        <v>122.57321487331359</v>
      </c>
      <c r="G402" s="275">
        <f t="shared" si="45"/>
        <v>100</v>
      </c>
      <c r="H402" s="320">
        <f>SUM(C402+C403+C626+C764)</f>
        <v>20448.54</v>
      </c>
      <c r="I402" s="320">
        <f>SUM(D402+D403+D626+D764)</f>
        <v>18000</v>
      </c>
      <c r="J402" s="320">
        <f>SUM(E402+E403+E626+E764)</f>
        <v>22377</v>
      </c>
    </row>
    <row r="403" spans="1:15" ht="15">
      <c r="A403" s="131">
        <v>32252</v>
      </c>
      <c r="B403" s="269" t="s">
        <v>231</v>
      </c>
      <c r="C403" s="18">
        <v>902.5</v>
      </c>
      <c r="D403" s="18">
        <v>0</v>
      </c>
      <c r="E403" s="210">
        <v>0</v>
      </c>
      <c r="F403" s="275">
        <v>0</v>
      </c>
      <c r="G403" s="275" t="e">
        <f t="shared" si="45"/>
        <v>#DIV/0!</v>
      </c>
      <c r="H403" s="402"/>
      <c r="O403" s="320"/>
    </row>
    <row r="404" spans="1:15" ht="15">
      <c r="A404" s="136">
        <v>323</v>
      </c>
      <c r="B404" s="254" t="s">
        <v>82</v>
      </c>
      <c r="C404" s="187">
        <f>SUM(C405:C421)</f>
        <v>75190.92</v>
      </c>
      <c r="D404" s="187">
        <f aca="true" t="shared" si="46" ref="D404:E404">SUM(D405:D421)</f>
        <v>70773.36</v>
      </c>
      <c r="E404" s="187">
        <f t="shared" si="46"/>
        <v>59949</v>
      </c>
      <c r="F404" s="275">
        <f t="shared" si="39"/>
        <v>79.72904175131784</v>
      </c>
      <c r="G404" s="275">
        <f t="shared" si="45"/>
        <v>84.70560109057985</v>
      </c>
      <c r="H404" s="402"/>
      <c r="K404" s="366">
        <v>323</v>
      </c>
      <c r="O404" s="320"/>
    </row>
    <row r="405" spans="1:15" ht="15">
      <c r="A405" s="131">
        <v>32311</v>
      </c>
      <c r="B405" s="269" t="s">
        <v>232</v>
      </c>
      <c r="C405" s="18">
        <v>9700.82</v>
      </c>
      <c r="D405" s="18">
        <v>14200</v>
      </c>
      <c r="E405" s="18">
        <v>9836</v>
      </c>
      <c r="F405" s="275">
        <f t="shared" si="39"/>
        <v>101.39349044719933</v>
      </c>
      <c r="G405" s="275">
        <f t="shared" si="45"/>
        <v>69.26760563380282</v>
      </c>
      <c r="H405" s="320">
        <f>SUM(C405+C406+C489+C649)</f>
        <v>17681.53</v>
      </c>
      <c r="I405" s="320">
        <f>SUM(D405+D406+D489+D649)</f>
        <v>20499.64</v>
      </c>
      <c r="J405" s="320">
        <f>SUM(E405+E406+E489+E649)</f>
        <v>16261</v>
      </c>
      <c r="K405" s="320" t="e">
        <f>SUM(H405:H417)</f>
        <v>#REF!</v>
      </c>
      <c r="L405" s="320" t="e">
        <f>SUM(I405:I417)</f>
        <v>#REF!</v>
      </c>
      <c r="M405" s="320" t="e">
        <f>SUM(J405:J417)</f>
        <v>#REF!</v>
      </c>
      <c r="O405" s="320"/>
    </row>
    <row r="406" spans="1:8" ht="15">
      <c r="A406" s="131">
        <v>32313</v>
      </c>
      <c r="B406" s="269" t="s">
        <v>233</v>
      </c>
      <c r="C406" s="18">
        <v>5362.11</v>
      </c>
      <c r="D406" s="18">
        <v>3900</v>
      </c>
      <c r="E406" s="18">
        <v>4020</v>
      </c>
      <c r="F406" s="275">
        <f t="shared" si="39"/>
        <v>74.970487364116</v>
      </c>
      <c r="G406" s="275">
        <f t="shared" si="45"/>
        <v>103.07692307692307</v>
      </c>
      <c r="H406" s="402"/>
    </row>
    <row r="407" spans="1:10" ht="15">
      <c r="A407" s="131">
        <v>32321</v>
      </c>
      <c r="B407" s="269" t="s">
        <v>234</v>
      </c>
      <c r="C407" s="18">
        <v>6001.62</v>
      </c>
      <c r="D407" s="18">
        <v>300</v>
      </c>
      <c r="E407" s="18">
        <v>300</v>
      </c>
      <c r="F407" s="275">
        <v>0</v>
      </c>
      <c r="G407" s="275">
        <f t="shared" si="45"/>
        <v>100</v>
      </c>
      <c r="H407" s="320" t="e">
        <f>SUM(C407+C408+C409+C490+C651+C652+#REF!+C670+C677+C767)</f>
        <v>#REF!</v>
      </c>
      <c r="I407" s="320" t="e">
        <f>SUM(D407+D408+D409+D490+D651+D652+#REF!+D670+D677+D767)</f>
        <v>#REF!</v>
      </c>
      <c r="J407" s="320" t="e">
        <f>SUM(E407+E408+E409+E490+E651+E652+#REF!+E670+E677+E767)</f>
        <v>#REF!</v>
      </c>
    </row>
    <row r="408" spans="1:15" ht="15">
      <c r="A408" s="131">
        <v>32322</v>
      </c>
      <c r="B408" s="269" t="s">
        <v>235</v>
      </c>
      <c r="C408" s="18">
        <v>1615.88</v>
      </c>
      <c r="D408" s="18">
        <v>1506</v>
      </c>
      <c r="E408" s="18">
        <v>2406</v>
      </c>
      <c r="F408" s="275">
        <f t="shared" si="39"/>
        <v>148.89719533628733</v>
      </c>
      <c r="G408" s="275">
        <f t="shared" si="45"/>
        <v>159.7609561752988</v>
      </c>
      <c r="H408" s="402"/>
      <c r="O408" s="320"/>
    </row>
    <row r="409" spans="1:8" ht="15">
      <c r="A409" s="131">
        <v>32323</v>
      </c>
      <c r="B409" s="269" t="s">
        <v>236</v>
      </c>
      <c r="C409" s="18">
        <v>4625</v>
      </c>
      <c r="D409" s="18">
        <v>5360</v>
      </c>
      <c r="E409" s="18">
        <v>5550</v>
      </c>
      <c r="F409" s="275">
        <f t="shared" si="39"/>
        <v>120</v>
      </c>
      <c r="G409" s="275">
        <f t="shared" si="45"/>
        <v>103.54477611940298</v>
      </c>
      <c r="H409" s="402"/>
    </row>
    <row r="410" spans="1:15" ht="15">
      <c r="A410" s="131">
        <v>32331</v>
      </c>
      <c r="B410" s="269" t="s">
        <v>237</v>
      </c>
      <c r="C410" s="18">
        <v>400</v>
      </c>
      <c r="D410" s="18">
        <v>750</v>
      </c>
      <c r="E410" s="18">
        <v>1375</v>
      </c>
      <c r="F410" s="275">
        <f t="shared" si="39"/>
        <v>343.75</v>
      </c>
      <c r="G410" s="275">
        <f t="shared" si="45"/>
        <v>183.33333333333331</v>
      </c>
      <c r="H410" s="320">
        <f>SUM(C410+C411+C491+C745)</f>
        <v>7901.25</v>
      </c>
      <c r="I410" s="320">
        <f>SUM(D410+D411+D491+D745)</f>
        <v>8250</v>
      </c>
      <c r="J410" s="320">
        <f>SUM(E410+E411+E491+E745)</f>
        <v>8238</v>
      </c>
      <c r="O410" s="320"/>
    </row>
    <row r="411" spans="1:8" ht="15">
      <c r="A411" s="131">
        <v>32334</v>
      </c>
      <c r="B411" s="269" t="s">
        <v>238</v>
      </c>
      <c r="C411" s="18">
        <v>5961.25</v>
      </c>
      <c r="D411" s="18">
        <v>6250</v>
      </c>
      <c r="E411" s="18">
        <v>5618</v>
      </c>
      <c r="F411" s="275">
        <f t="shared" si="39"/>
        <v>94.24197945061857</v>
      </c>
      <c r="G411" s="275">
        <f t="shared" si="45"/>
        <v>89.888</v>
      </c>
      <c r="H411" s="402"/>
    </row>
    <row r="412" spans="1:10" ht="15">
      <c r="A412" s="131">
        <v>32341</v>
      </c>
      <c r="B412" s="269" t="s">
        <v>239</v>
      </c>
      <c r="C412" s="18">
        <v>1978.13</v>
      </c>
      <c r="D412" s="18">
        <v>3148</v>
      </c>
      <c r="E412" s="18">
        <v>2812</v>
      </c>
      <c r="F412" s="275">
        <f t="shared" si="39"/>
        <v>142.1544590092663</v>
      </c>
      <c r="G412" s="275">
        <f t="shared" si="45"/>
        <v>89.32655654383736</v>
      </c>
      <c r="H412" s="320">
        <f>SUM(C412+C413+C541+C653+C654+C766)</f>
        <v>71125.49999999999</v>
      </c>
      <c r="I412" s="320">
        <f>SUM(D412+D413+D541+D653+D654+D766)</f>
        <v>50000</v>
      </c>
      <c r="J412" s="320">
        <f>SUM(E412+E413+E541+E653+E654+E766)</f>
        <v>49967</v>
      </c>
    </row>
    <row r="413" spans="1:10" ht="15">
      <c r="A413" s="131">
        <v>32342</v>
      </c>
      <c r="B413" s="269" t="s">
        <v>240</v>
      </c>
      <c r="C413" s="18">
        <v>1050</v>
      </c>
      <c r="D413" s="18">
        <v>1000</v>
      </c>
      <c r="E413" s="18">
        <v>949</v>
      </c>
      <c r="F413" s="275">
        <f t="shared" si="39"/>
        <v>90.38095238095238</v>
      </c>
      <c r="G413" s="275">
        <f t="shared" si="45"/>
        <v>94.89999999999999</v>
      </c>
      <c r="H413" s="320">
        <f>C540</f>
        <v>0</v>
      </c>
      <c r="I413" s="320">
        <f>D540</f>
        <v>500</v>
      </c>
      <c r="J413" s="320">
        <f aca="true" t="shared" si="47" ref="J413">E540</f>
        <v>1170</v>
      </c>
    </row>
    <row r="414" spans="1:10" ht="15">
      <c r="A414" s="131">
        <v>32372</v>
      </c>
      <c r="B414" s="269" t="s">
        <v>241</v>
      </c>
      <c r="C414" s="18">
        <v>0</v>
      </c>
      <c r="D414" s="18">
        <v>7908</v>
      </c>
      <c r="E414" s="18">
        <v>7908</v>
      </c>
      <c r="F414" s="275" t="e">
        <f t="shared" si="39"/>
        <v>#DIV/0!</v>
      </c>
      <c r="G414" s="275">
        <f t="shared" si="45"/>
        <v>100</v>
      </c>
      <c r="H414" s="320">
        <f>SUM(C414:C415)</f>
        <v>23124</v>
      </c>
      <c r="I414" s="320">
        <f>SUM(D414:D415)</f>
        <v>8019.36</v>
      </c>
      <c r="J414" s="320">
        <f aca="true" t="shared" si="48" ref="J414">SUM(E414:E415)</f>
        <v>7938</v>
      </c>
    </row>
    <row r="415" spans="1:8" ht="15">
      <c r="A415" s="131">
        <v>32375</v>
      </c>
      <c r="B415" s="269" t="s">
        <v>242</v>
      </c>
      <c r="C415" s="18">
        <v>23124</v>
      </c>
      <c r="D415" s="18">
        <v>111.36</v>
      </c>
      <c r="E415" s="18">
        <v>30</v>
      </c>
      <c r="F415" s="275">
        <f t="shared" si="39"/>
        <v>0.12973533990659056</v>
      </c>
      <c r="G415" s="275">
        <f aca="true" t="shared" si="49" ref="G415:G429">E415/D415*100</f>
        <v>26.939655172413797</v>
      </c>
      <c r="H415"/>
    </row>
    <row r="416" spans="1:10" ht="15">
      <c r="A416" s="131">
        <v>32389</v>
      </c>
      <c r="B416" s="269" t="s">
        <v>89</v>
      </c>
      <c r="C416" s="18">
        <v>13500</v>
      </c>
      <c r="D416" s="18">
        <v>13500</v>
      </c>
      <c r="E416" s="18">
        <v>14700</v>
      </c>
      <c r="F416" s="275">
        <f t="shared" si="39"/>
        <v>108.88888888888889</v>
      </c>
      <c r="G416" s="275">
        <f t="shared" si="49"/>
        <v>108.88888888888889</v>
      </c>
      <c r="H416" s="402">
        <f>SUM(C416)</f>
        <v>13500</v>
      </c>
      <c r="I416" s="402">
        <f>SUM(D416)</f>
        <v>13500</v>
      </c>
      <c r="J416" s="402">
        <f aca="true" t="shared" si="50" ref="J416">SUM(E416)</f>
        <v>14700</v>
      </c>
    </row>
    <row r="417" spans="1:10" ht="15">
      <c r="A417" s="131">
        <v>32391</v>
      </c>
      <c r="B417" s="269" t="s">
        <v>243</v>
      </c>
      <c r="C417" s="18">
        <v>76</v>
      </c>
      <c r="D417" s="18">
        <v>0</v>
      </c>
      <c r="E417" s="18">
        <v>0</v>
      </c>
      <c r="F417" s="275">
        <v>0</v>
      </c>
      <c r="G417" s="275" t="e">
        <f t="shared" si="49"/>
        <v>#DIV/0!</v>
      </c>
      <c r="H417" s="320">
        <f>SUM(C417+C418+C419+C655)</f>
        <v>4673.77</v>
      </c>
      <c r="I417" s="320">
        <f>SUM(D417+D418+D419+D655)</f>
        <v>3883</v>
      </c>
      <c r="J417" s="320">
        <f>SUM(E417+E418+E419+E655)</f>
        <v>5161</v>
      </c>
    </row>
    <row r="418" spans="1:8" ht="15">
      <c r="A418" s="131">
        <v>32399</v>
      </c>
      <c r="B418" s="269" t="s">
        <v>551</v>
      </c>
      <c r="C418" s="18">
        <v>780</v>
      </c>
      <c r="D418" s="18">
        <v>1800</v>
      </c>
      <c r="E418" s="18">
        <v>1800</v>
      </c>
      <c r="F418" s="275">
        <f t="shared" si="39"/>
        <v>230.76923076923075</v>
      </c>
      <c r="G418" s="275">
        <f t="shared" si="49"/>
        <v>100</v>
      </c>
      <c r="H418" s="402"/>
    </row>
    <row r="419" spans="1:11" ht="15">
      <c r="A419" s="131">
        <v>32394</v>
      </c>
      <c r="B419" s="269" t="s">
        <v>244</v>
      </c>
      <c r="C419" s="18">
        <v>1016.11</v>
      </c>
      <c r="D419" s="18">
        <v>1042</v>
      </c>
      <c r="E419" s="18">
        <v>1041</v>
      </c>
      <c r="F419" s="275">
        <f t="shared" si="39"/>
        <v>102.44953794372655</v>
      </c>
      <c r="G419" s="275">
        <f t="shared" si="49"/>
        <v>99.90403071017275</v>
      </c>
      <c r="H419" s="402"/>
      <c r="K419" s="366">
        <v>329</v>
      </c>
    </row>
    <row r="420" spans="1:11" ht="15">
      <c r="A420" s="131">
        <v>32395</v>
      </c>
      <c r="B420" s="269" t="s">
        <v>634</v>
      </c>
      <c r="C420" s="18">
        <v>0</v>
      </c>
      <c r="D420" s="18">
        <v>3118</v>
      </c>
      <c r="E420" s="18">
        <v>1474</v>
      </c>
      <c r="F420" s="275" t="e">
        <f t="shared" si="39"/>
        <v>#DIV/0!</v>
      </c>
      <c r="G420" s="275">
        <f t="shared" si="49"/>
        <v>47.273893521488134</v>
      </c>
      <c r="H420" s="402"/>
      <c r="K420" s="366"/>
    </row>
    <row r="421" spans="1:11" ht="15">
      <c r="A421" s="131">
        <v>32399</v>
      </c>
      <c r="B421" s="269" t="s">
        <v>683</v>
      </c>
      <c r="C421" s="18">
        <v>0</v>
      </c>
      <c r="D421" s="18">
        <v>6880</v>
      </c>
      <c r="E421" s="18">
        <v>130</v>
      </c>
      <c r="F421" s="275" t="e">
        <f t="shared" si="39"/>
        <v>#DIV/0!</v>
      </c>
      <c r="G421" s="275">
        <f t="shared" si="49"/>
        <v>1.88953488372093</v>
      </c>
      <c r="H421" s="402"/>
      <c r="K421" s="366"/>
    </row>
    <row r="422" spans="1:13" ht="15">
      <c r="A422" s="136">
        <v>329</v>
      </c>
      <c r="B422" s="254" t="s">
        <v>90</v>
      </c>
      <c r="C422" s="187">
        <f>SUM(C423:C428)</f>
        <v>31944.489999999998</v>
      </c>
      <c r="D422" s="187">
        <f>SUM(D423:D428)</f>
        <v>44985</v>
      </c>
      <c r="E422" s="187">
        <f>SUM(E423:E428)</f>
        <v>28131</v>
      </c>
      <c r="F422" s="275">
        <f t="shared" si="39"/>
        <v>88.06213528530273</v>
      </c>
      <c r="G422" s="275">
        <f t="shared" si="49"/>
        <v>62.53417805935312</v>
      </c>
      <c r="H422" s="402">
        <f>C729</f>
        <v>22000.19</v>
      </c>
      <c r="I422" s="402">
        <f>D729</f>
        <v>22000</v>
      </c>
      <c r="J422" s="402">
        <f>E729</f>
        <v>17824</v>
      </c>
      <c r="K422" s="320" t="e">
        <f>SUM(H422:H427)</f>
        <v>#REF!</v>
      </c>
      <c r="L422" s="320" t="e">
        <f aca="true" t="shared" si="51" ref="L422:M422">SUM(I422:I427)</f>
        <v>#REF!</v>
      </c>
      <c r="M422" s="320" t="e">
        <f t="shared" si="51"/>
        <v>#REF!</v>
      </c>
    </row>
    <row r="423" spans="1:10" ht="15">
      <c r="A423" s="131">
        <v>32921</v>
      </c>
      <c r="B423" s="269" t="s">
        <v>245</v>
      </c>
      <c r="C423" s="18">
        <v>1068.7</v>
      </c>
      <c r="D423" s="18">
        <v>1171</v>
      </c>
      <c r="E423" s="18">
        <v>1170</v>
      </c>
      <c r="F423" s="275">
        <f t="shared" si="39"/>
        <v>109.4788060260129</v>
      </c>
      <c r="G423" s="275">
        <f t="shared" si="49"/>
        <v>99.91460290350128</v>
      </c>
      <c r="H423" s="320">
        <f>SUM(C423+C424+C657)</f>
        <v>5691.16</v>
      </c>
      <c r="I423" s="320">
        <f>SUM(D423+D424+D657)</f>
        <v>4024</v>
      </c>
      <c r="J423" s="320">
        <f>SUM(E423+E424+E657)</f>
        <v>4991</v>
      </c>
    </row>
    <row r="424" spans="1:8" ht="15">
      <c r="A424" s="131">
        <v>32923</v>
      </c>
      <c r="B424" s="269" t="s">
        <v>491</v>
      </c>
      <c r="C424" s="18">
        <v>966.79</v>
      </c>
      <c r="D424" s="18">
        <v>1683</v>
      </c>
      <c r="E424" s="18">
        <v>1683</v>
      </c>
      <c r="F424" s="275">
        <v>0</v>
      </c>
      <c r="G424" s="275">
        <f t="shared" si="49"/>
        <v>100</v>
      </c>
      <c r="H424"/>
    </row>
    <row r="425" spans="1:10" ht="15">
      <c r="A425" s="131">
        <v>32931</v>
      </c>
      <c r="B425" s="269" t="s">
        <v>92</v>
      </c>
      <c r="C425" s="18">
        <v>11864.12</v>
      </c>
      <c r="D425" s="18">
        <v>17000</v>
      </c>
      <c r="E425" s="18">
        <v>12773</v>
      </c>
      <c r="F425" s="275">
        <f t="shared" si="39"/>
        <v>107.66074517115469</v>
      </c>
      <c r="G425" s="275">
        <f t="shared" si="49"/>
        <v>75.13529411764705</v>
      </c>
      <c r="H425" s="402">
        <f aca="true" t="shared" si="52" ref="H425:J426">SUM(C425)</f>
        <v>11864.12</v>
      </c>
      <c r="I425" s="402">
        <f>SUM(D425)</f>
        <v>17000</v>
      </c>
      <c r="J425" s="402">
        <f t="shared" si="52"/>
        <v>12773</v>
      </c>
    </row>
    <row r="426" spans="1:15" ht="15">
      <c r="A426" s="131">
        <v>32941</v>
      </c>
      <c r="B426" s="269" t="s">
        <v>93</v>
      </c>
      <c r="C426" s="18">
        <v>240</v>
      </c>
      <c r="D426" s="18">
        <v>240</v>
      </c>
      <c r="E426" s="18">
        <v>240</v>
      </c>
      <c r="F426" s="275">
        <f t="shared" si="39"/>
        <v>100</v>
      </c>
      <c r="G426" s="275">
        <f t="shared" si="49"/>
        <v>100</v>
      </c>
      <c r="H426" s="402">
        <f t="shared" si="52"/>
        <v>240</v>
      </c>
      <c r="I426" s="402">
        <f>SUM(D426)</f>
        <v>240</v>
      </c>
      <c r="J426" s="402">
        <f t="shared" si="52"/>
        <v>240</v>
      </c>
      <c r="L426" s="366">
        <v>3299900</v>
      </c>
      <c r="M426" s="366"/>
      <c r="N426" s="366"/>
      <c r="O426" s="366">
        <v>3299904</v>
      </c>
    </row>
    <row r="427" spans="1:17" ht="15">
      <c r="A427" s="268">
        <v>3299900</v>
      </c>
      <c r="B427" s="269" t="s">
        <v>246</v>
      </c>
      <c r="C427" s="210">
        <v>1920</v>
      </c>
      <c r="D427" s="210">
        <v>1920</v>
      </c>
      <c r="E427" s="210">
        <v>1920</v>
      </c>
      <c r="F427" s="275">
        <f t="shared" si="39"/>
        <v>100</v>
      </c>
      <c r="G427" s="275">
        <f t="shared" si="49"/>
        <v>100</v>
      </c>
      <c r="H427" s="320" t="e">
        <f>SUM(C427+C428+C461+C495+C496+C528+C529+C530+C586+C587+C588+C596+C662+#REF!+C730+C736+C741+C752+C756+C770)</f>
        <v>#REF!</v>
      </c>
      <c r="I427" s="320" t="e">
        <f>SUM(D427+D428+D461+D495+D496+D528+D529+D530+D586+D587+D588+D596+D662+#REF!+D730+D736+D741+D752+D756+D770)</f>
        <v>#REF!</v>
      </c>
      <c r="J427" s="320" t="e">
        <f>SUM(E427+E428+E461+E495+E496+E528+E529+E530+E586+E587+E588+E596+E662+#REF!+E730+E736+E741+E752+E756+E770)</f>
        <v>#REF!</v>
      </c>
      <c r="L427" s="320">
        <f>SUM(C427+C428+C529+C530+C586+C587+C588+C662+C741+C770)</f>
        <v>30374.36</v>
      </c>
      <c r="M427" s="320">
        <f>SUM(D427+D428+D529+D530+D586+D587+D588+D662+D741+D770)</f>
        <v>40666</v>
      </c>
      <c r="N427" s="320">
        <f>SUM(E427+E428+E529+E530+E586+E587+E588+E662+E741+E770)</f>
        <v>30742</v>
      </c>
      <c r="O427" s="320">
        <f>SUM(C461+C528+C736)</f>
        <v>29482.62</v>
      </c>
      <c r="P427" s="320">
        <f>SUM(D461+D528+D736)</f>
        <v>26700</v>
      </c>
      <c r="Q427" s="320">
        <f>SUM(E461+E528+E736)</f>
        <v>26682</v>
      </c>
    </row>
    <row r="428" spans="1:8" ht="15">
      <c r="A428" s="131">
        <v>3299900</v>
      </c>
      <c r="B428" s="269" t="s">
        <v>247</v>
      </c>
      <c r="C428" s="210">
        <v>15884.88</v>
      </c>
      <c r="D428" s="18">
        <v>22971</v>
      </c>
      <c r="E428" s="210">
        <v>10345</v>
      </c>
      <c r="F428" s="275">
        <f t="shared" si="39"/>
        <v>65.12482310222047</v>
      </c>
      <c r="G428" s="275">
        <f t="shared" si="49"/>
        <v>45.03504418614775</v>
      </c>
      <c r="H428" s="402"/>
    </row>
    <row r="429" spans="1:8" ht="15">
      <c r="A429" s="194" t="s">
        <v>248</v>
      </c>
      <c r="B429" s="226"/>
      <c r="C429" s="173">
        <f>SUM(C430+C432+C435+C437+C439)</f>
        <v>3402.72</v>
      </c>
      <c r="D429" s="173">
        <f>SUM(D430+D432+D435+D437+D439)</f>
        <v>8700</v>
      </c>
      <c r="E429" s="173">
        <f>SUM(E430+E432+E435+E437+E439)</f>
        <v>8123</v>
      </c>
      <c r="F429" s="275">
        <v>0</v>
      </c>
      <c r="G429" s="275">
        <f t="shared" si="49"/>
        <v>93.36781609195403</v>
      </c>
      <c r="H429" s="402"/>
    </row>
    <row r="430" spans="1:8" ht="15">
      <c r="A430" s="189">
        <v>412</v>
      </c>
      <c r="B430" s="227" t="s">
        <v>139</v>
      </c>
      <c r="C430" s="184">
        <f>SUM(C431)</f>
        <v>0</v>
      </c>
      <c r="D430" s="184">
        <f>SUM(D431)</f>
        <v>0</v>
      </c>
      <c r="E430" s="184">
        <f>SUM(E431)</f>
        <v>0</v>
      </c>
      <c r="F430" s="275">
        <v>0</v>
      </c>
      <c r="G430" s="275">
        <v>0</v>
      </c>
      <c r="H430" s="402"/>
    </row>
    <row r="431" spans="1:13" ht="15">
      <c r="A431" s="195">
        <v>41249</v>
      </c>
      <c r="B431" s="269" t="s">
        <v>249</v>
      </c>
      <c r="C431" s="196">
        <v>0</v>
      </c>
      <c r="D431" s="196">
        <v>0</v>
      </c>
      <c r="E431" s="196">
        <v>0</v>
      </c>
      <c r="F431" s="275">
        <v>0</v>
      </c>
      <c r="G431" s="275">
        <v>0</v>
      </c>
      <c r="H431" s="402"/>
      <c r="J431" s="500"/>
      <c r="M431" s="443"/>
    </row>
    <row r="432" spans="1:13" ht="15">
      <c r="A432" s="136">
        <v>422</v>
      </c>
      <c r="B432" s="254" t="s">
        <v>146</v>
      </c>
      <c r="C432" s="187">
        <f>SUM(C433:C434)</f>
        <v>3402.72</v>
      </c>
      <c r="D432" s="187">
        <f>SUM(D433:D434)</f>
        <v>8200</v>
      </c>
      <c r="E432" s="187">
        <f>SUM(E433:E434)</f>
        <v>8123</v>
      </c>
      <c r="F432" s="275">
        <v>0</v>
      </c>
      <c r="G432" s="275">
        <f>E432/D432*100</f>
        <v>99.0609756097561</v>
      </c>
      <c r="H432" s="402"/>
      <c r="M432" s="320"/>
    </row>
    <row r="433" spans="1:9" ht="15">
      <c r="A433" s="131">
        <v>42211</v>
      </c>
      <c r="B433" s="269" t="s">
        <v>250</v>
      </c>
      <c r="C433" s="18">
        <v>3402.72</v>
      </c>
      <c r="D433" s="18">
        <v>8200</v>
      </c>
      <c r="E433" s="18">
        <v>8123</v>
      </c>
      <c r="F433" s="275">
        <v>0</v>
      </c>
      <c r="G433" s="275">
        <f>E433/D433*100</f>
        <v>99.0609756097561</v>
      </c>
      <c r="H433" s="402"/>
      <c r="I433" s="500"/>
    </row>
    <row r="434" spans="1:11" ht="15">
      <c r="A434" s="131">
        <v>42222</v>
      </c>
      <c r="B434" s="269" t="s">
        <v>251</v>
      </c>
      <c r="C434" s="18">
        <v>0</v>
      </c>
      <c r="D434" s="18">
        <v>0</v>
      </c>
      <c r="E434" s="18">
        <v>0</v>
      </c>
      <c r="F434" s="275">
        <v>0</v>
      </c>
      <c r="G434" s="275">
        <v>0</v>
      </c>
      <c r="H434" s="402"/>
      <c r="I434" s="500"/>
      <c r="J434" s="500"/>
      <c r="K434" s="320"/>
    </row>
    <row r="435" spans="1:12" ht="15">
      <c r="A435" s="136">
        <v>423</v>
      </c>
      <c r="B435" s="254" t="s">
        <v>149</v>
      </c>
      <c r="C435" s="187">
        <f>SUM(C436)</f>
        <v>0</v>
      </c>
      <c r="D435" s="187">
        <f>SUM(D436)</f>
        <v>0</v>
      </c>
      <c r="E435" s="187">
        <f>SUM(E436)</f>
        <v>0</v>
      </c>
      <c r="F435" s="275">
        <v>0</v>
      </c>
      <c r="G435" s="275">
        <v>0</v>
      </c>
      <c r="H435" s="402"/>
      <c r="L435" s="320"/>
    </row>
    <row r="436" spans="1:10" ht="15">
      <c r="A436" s="131">
        <v>42311</v>
      </c>
      <c r="B436" s="269" t="s">
        <v>252</v>
      </c>
      <c r="C436" s="18">
        <v>0</v>
      </c>
      <c r="D436" s="18">
        <v>0</v>
      </c>
      <c r="E436" s="18">
        <v>0</v>
      </c>
      <c r="F436" s="275">
        <v>0</v>
      </c>
      <c r="G436" s="275">
        <v>0</v>
      </c>
      <c r="H436" s="402"/>
      <c r="I436" s="500"/>
      <c r="J436" s="500"/>
    </row>
    <row r="437" spans="1:9" ht="15">
      <c r="A437" s="136">
        <v>451</v>
      </c>
      <c r="B437" s="254" t="s">
        <v>152</v>
      </c>
      <c r="C437" s="187">
        <f>SUM(C438)</f>
        <v>0</v>
      </c>
      <c r="D437" s="187">
        <f>SUM(D438)</f>
        <v>500</v>
      </c>
      <c r="E437" s="187">
        <f>SUM(E438)</f>
        <v>0</v>
      </c>
      <c r="F437" s="275">
        <v>0</v>
      </c>
      <c r="G437" s="275">
        <v>0</v>
      </c>
      <c r="H437" s="402"/>
      <c r="I437" s="500"/>
    </row>
    <row r="438" spans="1:10" ht="15">
      <c r="A438" s="131">
        <v>45111</v>
      </c>
      <c r="B438" s="269" t="s">
        <v>152</v>
      </c>
      <c r="C438" s="18">
        <v>0</v>
      </c>
      <c r="D438" s="18">
        <v>500</v>
      </c>
      <c r="E438" s="18">
        <v>0</v>
      </c>
      <c r="F438" s="275">
        <v>0</v>
      </c>
      <c r="G438" s="275">
        <v>0</v>
      </c>
      <c r="H438" s="402"/>
      <c r="J438" s="500"/>
    </row>
    <row r="439" spans="1:10" ht="15">
      <c r="A439" s="136">
        <v>426</v>
      </c>
      <c r="B439" s="281" t="s">
        <v>150</v>
      </c>
      <c r="C439" s="187">
        <f>SUM(C440)</f>
        <v>0</v>
      </c>
      <c r="D439" s="187">
        <f>SUM(D440)</f>
        <v>0</v>
      </c>
      <c r="E439" s="187">
        <f>SUM(E440)</f>
        <v>0</v>
      </c>
      <c r="F439" s="275">
        <v>0</v>
      </c>
      <c r="G439" s="275">
        <v>0</v>
      </c>
      <c r="H439" s="402"/>
      <c r="J439" s="320"/>
    </row>
    <row r="440" spans="1:10" ht="15">
      <c r="A440" s="268">
        <v>42621</v>
      </c>
      <c r="B440" s="271" t="s">
        <v>253</v>
      </c>
      <c r="C440" s="210">
        <v>0</v>
      </c>
      <c r="D440" s="210">
        <v>0</v>
      </c>
      <c r="E440" s="210">
        <v>0</v>
      </c>
      <c r="F440" s="275">
        <v>0</v>
      </c>
      <c r="G440" s="275">
        <v>0</v>
      </c>
      <c r="H440" s="402"/>
      <c r="J440" s="500"/>
    </row>
    <row r="441" spans="1:10" ht="15">
      <c r="A441" s="153" t="s">
        <v>254</v>
      </c>
      <c r="B441" s="161"/>
      <c r="C441" s="174">
        <f>SUM(C442)</f>
        <v>53350.630000000005</v>
      </c>
      <c r="D441" s="174">
        <f>SUM(D442)</f>
        <v>83270</v>
      </c>
      <c r="E441" s="174">
        <f>SUM(E442)</f>
        <v>82843</v>
      </c>
      <c r="F441" s="275">
        <f aca="true" t="shared" si="53" ref="F441:F513">E441/C441*100</f>
        <v>155.28026566884026</v>
      </c>
      <c r="G441" s="275">
        <f aca="true" t="shared" si="54" ref="G441:G475">E441/D441*100</f>
        <v>99.48721027981266</v>
      </c>
      <c r="H441" s="402"/>
      <c r="J441" s="320"/>
    </row>
    <row r="442" spans="1:8" ht="15">
      <c r="A442" s="151" t="s">
        <v>255</v>
      </c>
      <c r="B442" s="152"/>
      <c r="C442" s="175">
        <f>SUM(C443+C447)</f>
        <v>53350.630000000005</v>
      </c>
      <c r="D442" s="175">
        <f>SUM(D443+D447)</f>
        <v>83270</v>
      </c>
      <c r="E442" s="175">
        <f>SUM(E443+E447)</f>
        <v>82843</v>
      </c>
      <c r="F442" s="275">
        <f t="shared" si="53"/>
        <v>155.28026566884026</v>
      </c>
      <c r="G442" s="275">
        <f t="shared" si="54"/>
        <v>99.48721027981266</v>
      </c>
      <c r="H442" s="402"/>
    </row>
    <row r="443" spans="1:8" ht="15">
      <c r="A443" s="149" t="s">
        <v>256</v>
      </c>
      <c r="B443" s="150"/>
      <c r="C443" s="176">
        <f>SUM(C444)</f>
        <v>22360.8</v>
      </c>
      <c r="D443" s="176">
        <f aca="true" t="shared" si="55" ref="D443:E445">SUM(D444)</f>
        <v>19000</v>
      </c>
      <c r="E443" s="176">
        <f t="shared" si="55"/>
        <v>18747</v>
      </c>
      <c r="F443" s="275">
        <f t="shared" si="53"/>
        <v>83.83868197917785</v>
      </c>
      <c r="G443" s="275">
        <f t="shared" si="54"/>
        <v>98.66842105263159</v>
      </c>
      <c r="H443" s="402"/>
    </row>
    <row r="444" spans="1:8" ht="15">
      <c r="A444" s="128" t="s">
        <v>257</v>
      </c>
      <c r="B444" s="129"/>
      <c r="C444" s="173">
        <f>SUM(C445)</f>
        <v>22360.8</v>
      </c>
      <c r="D444" s="173">
        <f t="shared" si="55"/>
        <v>19000</v>
      </c>
      <c r="E444" s="173">
        <f t="shared" si="55"/>
        <v>18747</v>
      </c>
      <c r="F444" s="275">
        <f t="shared" si="53"/>
        <v>83.83868197917785</v>
      </c>
      <c r="G444" s="275">
        <f t="shared" si="54"/>
        <v>98.66842105263159</v>
      </c>
      <c r="H444" s="402"/>
    </row>
    <row r="445" spans="1:8" ht="15">
      <c r="A445" s="136">
        <v>36</v>
      </c>
      <c r="B445" s="124"/>
      <c r="C445" s="187">
        <f>SUM(C446)</f>
        <v>22360.8</v>
      </c>
      <c r="D445" s="187">
        <f t="shared" si="55"/>
        <v>19000</v>
      </c>
      <c r="E445" s="187">
        <f t="shared" si="55"/>
        <v>18747</v>
      </c>
      <c r="F445" s="275">
        <f t="shared" si="53"/>
        <v>83.83868197917785</v>
      </c>
      <c r="G445" s="275">
        <f t="shared" si="54"/>
        <v>98.66842105263159</v>
      </c>
      <c r="H445" s="402"/>
    </row>
    <row r="446" spans="1:8" ht="15">
      <c r="A446" s="268">
        <v>36315</v>
      </c>
      <c r="B446" s="282" t="s">
        <v>258</v>
      </c>
      <c r="C446" s="210">
        <v>22360.8</v>
      </c>
      <c r="D446" s="210">
        <v>19000</v>
      </c>
      <c r="E446" s="210">
        <v>18747</v>
      </c>
      <c r="F446" s="275">
        <f t="shared" si="53"/>
        <v>83.83868197917785</v>
      </c>
      <c r="G446" s="275">
        <f t="shared" si="54"/>
        <v>98.66842105263159</v>
      </c>
      <c r="H446" s="402"/>
    </row>
    <row r="447" spans="1:8" ht="15">
      <c r="A447" s="155" t="s">
        <v>259</v>
      </c>
      <c r="B447" s="156"/>
      <c r="C447" s="176">
        <f>SUM(C448+C453)</f>
        <v>30989.83</v>
      </c>
      <c r="D447" s="176">
        <f>SUM(D448+D453)</f>
        <v>64270</v>
      </c>
      <c r="E447" s="176">
        <f>SUM(E448+E453)</f>
        <v>64096</v>
      </c>
      <c r="F447" s="275">
        <f t="shared" si="53"/>
        <v>206.8291436255055</v>
      </c>
      <c r="G447" s="275">
        <f t="shared" si="54"/>
        <v>99.72926715419325</v>
      </c>
      <c r="H447" s="402"/>
    </row>
    <row r="448" spans="1:8" ht="15">
      <c r="A448" s="128" t="s">
        <v>260</v>
      </c>
      <c r="B448" s="129"/>
      <c r="C448" s="173">
        <f>SUM(C449+C451)</f>
        <v>7989.83</v>
      </c>
      <c r="D448" s="173">
        <f>SUM(D449+D451)</f>
        <v>29270</v>
      </c>
      <c r="E448" s="173">
        <f>SUM(E449+E451)</f>
        <v>29096</v>
      </c>
      <c r="F448" s="275">
        <f t="shared" si="53"/>
        <v>364.16294214019575</v>
      </c>
      <c r="G448" s="275">
        <f t="shared" si="54"/>
        <v>99.40553467714383</v>
      </c>
      <c r="H448" s="402"/>
    </row>
    <row r="449" spans="1:8" ht="15">
      <c r="A449" s="136">
        <v>381</v>
      </c>
      <c r="B449" s="254" t="s">
        <v>113</v>
      </c>
      <c r="C449" s="187">
        <f>SUM(C450)</f>
        <v>3041.83</v>
      </c>
      <c r="D449" s="187">
        <f>SUM(D450)</f>
        <v>5900</v>
      </c>
      <c r="E449" s="187">
        <f>SUM(E450)</f>
        <v>5727</v>
      </c>
      <c r="F449" s="275">
        <f t="shared" si="53"/>
        <v>188.2748214068505</v>
      </c>
      <c r="G449" s="275">
        <f t="shared" si="54"/>
        <v>97.0677966101695</v>
      </c>
      <c r="H449" s="402"/>
    </row>
    <row r="450" spans="1:10" ht="15">
      <c r="A450" s="268">
        <v>3811907</v>
      </c>
      <c r="B450" s="269" t="s">
        <v>261</v>
      </c>
      <c r="C450" s="210">
        <v>3041.83</v>
      </c>
      <c r="D450" s="210">
        <v>5900</v>
      </c>
      <c r="E450" s="210">
        <v>5727</v>
      </c>
      <c r="F450" s="275">
        <f t="shared" si="53"/>
        <v>188.2748214068505</v>
      </c>
      <c r="G450" s="275">
        <f t="shared" si="54"/>
        <v>97.0677966101695</v>
      </c>
      <c r="H450" s="320">
        <f>SUM(C450+C521+C522+C523+C524+C525+C565+C568+C572+C573+C598+C739+C748)</f>
        <v>185292.88</v>
      </c>
      <c r="I450" s="320">
        <f>SUM(D450+D521+D522+D523+D524+D525+D565+D568+D572+D573+D598+D739+D748)</f>
        <v>164850</v>
      </c>
      <c r="J450" s="320">
        <f>SUM(E450+E521+E522+E523+E524+E525+E565+E568+E572+E573+E598+E739+E748)</f>
        <v>161949</v>
      </c>
    </row>
    <row r="451" spans="1:8" ht="15">
      <c r="A451" s="136">
        <v>382</v>
      </c>
      <c r="B451" s="254" t="s">
        <v>129</v>
      </c>
      <c r="C451" s="187">
        <f>SUM(C452)</f>
        <v>4948</v>
      </c>
      <c r="D451" s="187">
        <f>SUM(D452)</f>
        <v>23370</v>
      </c>
      <c r="E451" s="187">
        <f>SUM(E452)</f>
        <v>23369</v>
      </c>
      <c r="F451" s="275">
        <f t="shared" si="53"/>
        <v>472.2918350848828</v>
      </c>
      <c r="G451" s="275">
        <f t="shared" si="54"/>
        <v>99.99572100984167</v>
      </c>
      <c r="H451" s="402"/>
    </row>
    <row r="452" spans="1:10" ht="15">
      <c r="A452" s="268">
        <v>3821901</v>
      </c>
      <c r="B452" s="269" t="s">
        <v>261</v>
      </c>
      <c r="C452" s="210">
        <v>4948</v>
      </c>
      <c r="D452" s="210">
        <v>23370</v>
      </c>
      <c r="E452" s="210">
        <v>23369</v>
      </c>
      <c r="F452" s="275">
        <f t="shared" si="53"/>
        <v>472.2918350848828</v>
      </c>
      <c r="G452" s="275">
        <f t="shared" si="54"/>
        <v>99.99572100984167</v>
      </c>
      <c r="H452" s="320">
        <f>SUM(C452+C511)</f>
        <v>4948</v>
      </c>
      <c r="I452" s="320">
        <f>SUM(D452+D511)</f>
        <v>28370</v>
      </c>
      <c r="J452" s="320">
        <f>SUM(E452+E511)</f>
        <v>28369</v>
      </c>
    </row>
    <row r="453" spans="1:8" ht="15">
      <c r="A453" s="128" t="s">
        <v>262</v>
      </c>
      <c r="B453" s="129"/>
      <c r="C453" s="173">
        <f aca="true" t="shared" si="56" ref="C453:E454">SUM(C454)</f>
        <v>23000</v>
      </c>
      <c r="D453" s="173">
        <f t="shared" si="56"/>
        <v>35000</v>
      </c>
      <c r="E453" s="173">
        <f t="shared" si="56"/>
        <v>35000</v>
      </c>
      <c r="F453" s="275">
        <f t="shared" si="53"/>
        <v>152.17391304347828</v>
      </c>
      <c r="G453" s="275">
        <f t="shared" si="54"/>
        <v>100</v>
      </c>
      <c r="H453"/>
    </row>
    <row r="454" spans="1:8" ht="15">
      <c r="A454" s="136">
        <v>372</v>
      </c>
      <c r="B454" s="223" t="s">
        <v>109</v>
      </c>
      <c r="C454" s="187">
        <f t="shared" si="56"/>
        <v>23000</v>
      </c>
      <c r="D454" s="187">
        <f t="shared" si="56"/>
        <v>35000</v>
      </c>
      <c r="E454" s="187">
        <f t="shared" si="56"/>
        <v>35000</v>
      </c>
      <c r="F454" s="275">
        <f t="shared" si="53"/>
        <v>152.17391304347828</v>
      </c>
      <c r="G454" s="275">
        <f t="shared" si="54"/>
        <v>100</v>
      </c>
      <c r="H454"/>
    </row>
    <row r="455" spans="1:10" ht="15">
      <c r="A455" s="268">
        <v>37215</v>
      </c>
      <c r="B455" s="269" t="s">
        <v>263</v>
      </c>
      <c r="C455" s="18">
        <v>23000</v>
      </c>
      <c r="D455" s="18">
        <v>35000</v>
      </c>
      <c r="E455" s="18">
        <v>35000</v>
      </c>
      <c r="F455" s="275">
        <f t="shared" si="53"/>
        <v>152.17391304347828</v>
      </c>
      <c r="G455" s="275">
        <f t="shared" si="54"/>
        <v>100</v>
      </c>
      <c r="H455" s="320">
        <f>SUM(C455+C547+C561)</f>
        <v>43186.18</v>
      </c>
      <c r="I455" s="320">
        <f>SUM(D455+D547+D561)</f>
        <v>62143</v>
      </c>
      <c r="J455" s="320">
        <f>SUM(E455+E547+E561)</f>
        <v>63854</v>
      </c>
    </row>
    <row r="456" spans="1:8" ht="15">
      <c r="A456" s="153" t="s">
        <v>264</v>
      </c>
      <c r="B456" s="154"/>
      <c r="C456" s="174">
        <f>SUM(C457)</f>
        <v>323303.07999999996</v>
      </c>
      <c r="D456" s="174">
        <f>SUM(D457)</f>
        <v>454382</v>
      </c>
      <c r="E456" s="174">
        <f>SUM(E457)</f>
        <v>459589</v>
      </c>
      <c r="F456" s="275">
        <f t="shared" si="53"/>
        <v>142.15422878124144</v>
      </c>
      <c r="G456" s="275">
        <f t="shared" si="54"/>
        <v>101.14595208436954</v>
      </c>
      <c r="H456" s="402"/>
    </row>
    <row r="457" spans="1:8" ht="15">
      <c r="A457" s="151" t="s">
        <v>265</v>
      </c>
      <c r="B457" s="152"/>
      <c r="C457" s="175">
        <f>SUM(C458+C471+C507+C512)</f>
        <v>323303.07999999996</v>
      </c>
      <c r="D457" s="175">
        <f>SUM(D458+D471+D507+D512)</f>
        <v>454382</v>
      </c>
      <c r="E457" s="175">
        <f>SUM(E458+E471+E507+E512)</f>
        <v>459589</v>
      </c>
      <c r="F457" s="275">
        <f t="shared" si="53"/>
        <v>142.15422878124144</v>
      </c>
      <c r="G457" s="275">
        <f t="shared" si="54"/>
        <v>101.14595208436954</v>
      </c>
      <c r="H457" s="402"/>
    </row>
    <row r="458" spans="1:8" ht="15">
      <c r="A458" s="149" t="s">
        <v>266</v>
      </c>
      <c r="B458" s="150"/>
      <c r="C458" s="176">
        <f>SUM(C459+C462+C465)</f>
        <v>2381.75</v>
      </c>
      <c r="D458" s="176">
        <f aca="true" t="shared" si="57" ref="D458:E458">SUM(D459+D462+D465)</f>
        <v>129549</v>
      </c>
      <c r="E458" s="176">
        <f t="shared" si="57"/>
        <v>129893</v>
      </c>
      <c r="F458" s="275">
        <f t="shared" si="53"/>
        <v>5453.679017529128</v>
      </c>
      <c r="G458" s="275">
        <f t="shared" si="54"/>
        <v>100.26553659233186</v>
      </c>
      <c r="H458" s="402"/>
    </row>
    <row r="459" spans="1:11" ht="15">
      <c r="A459" s="185" t="s">
        <v>267</v>
      </c>
      <c r="B459" s="186"/>
      <c r="C459" s="173">
        <f>SUM(C460)</f>
        <v>2381.75</v>
      </c>
      <c r="D459" s="173">
        <f aca="true" t="shared" si="58" ref="D459:E460">SUM(D460)</f>
        <v>2400</v>
      </c>
      <c r="E459" s="173">
        <f t="shared" si="58"/>
        <v>2593</v>
      </c>
      <c r="F459" s="275">
        <f t="shared" si="53"/>
        <v>108.86952870788286</v>
      </c>
      <c r="G459" s="275">
        <f t="shared" si="54"/>
        <v>108.04166666666666</v>
      </c>
      <c r="H459" s="402"/>
      <c r="K459" s="320"/>
    </row>
    <row r="460" spans="1:8" ht="15">
      <c r="A460" s="183">
        <v>329</v>
      </c>
      <c r="B460" s="227" t="s">
        <v>112</v>
      </c>
      <c r="C460" s="184">
        <f>SUM(C461)</f>
        <v>2381.75</v>
      </c>
      <c r="D460" s="184">
        <f t="shared" si="58"/>
        <v>2400</v>
      </c>
      <c r="E460" s="184">
        <f t="shared" si="58"/>
        <v>2593</v>
      </c>
      <c r="F460" s="275">
        <f t="shared" si="53"/>
        <v>108.86952870788286</v>
      </c>
      <c r="G460" s="275">
        <f t="shared" si="54"/>
        <v>108.04166666666666</v>
      </c>
      <c r="H460" s="402"/>
    </row>
    <row r="461" spans="1:9" ht="15">
      <c r="A461" s="131">
        <v>3299904</v>
      </c>
      <c r="B461" s="269" t="s">
        <v>268</v>
      </c>
      <c r="C461" s="18">
        <v>2381.75</v>
      </c>
      <c r="D461" s="18">
        <v>2400</v>
      </c>
      <c r="E461" s="210">
        <v>2593</v>
      </c>
      <c r="F461" s="275">
        <f t="shared" si="53"/>
        <v>108.86952870788286</v>
      </c>
      <c r="G461" s="275">
        <f t="shared" si="54"/>
        <v>108.04166666666666</v>
      </c>
      <c r="H461" s="402"/>
      <c r="I461" s="320"/>
    </row>
    <row r="462" spans="1:9" ht="15">
      <c r="A462" s="479" t="s">
        <v>684</v>
      </c>
      <c r="B462" s="480"/>
      <c r="C462" s="173">
        <f>SUM(C463)</f>
        <v>0</v>
      </c>
      <c r="D462" s="173">
        <f aca="true" t="shared" si="59" ref="D462:E463">SUM(D463)</f>
        <v>35000</v>
      </c>
      <c r="E462" s="173">
        <f t="shared" si="59"/>
        <v>35152</v>
      </c>
      <c r="F462" s="275" t="e">
        <f t="shared" si="53"/>
        <v>#DIV/0!</v>
      </c>
      <c r="G462" s="275">
        <f t="shared" si="54"/>
        <v>100.43428571428572</v>
      </c>
      <c r="H462" s="402"/>
      <c r="I462" s="320"/>
    </row>
    <row r="463" spans="1:9" ht="15">
      <c r="A463" s="136">
        <v>381</v>
      </c>
      <c r="B463" s="281" t="s">
        <v>113</v>
      </c>
      <c r="C463" s="184">
        <f>SUM(C464)</f>
        <v>0</v>
      </c>
      <c r="D463" s="184">
        <f t="shared" si="59"/>
        <v>35000</v>
      </c>
      <c r="E463" s="184">
        <f t="shared" si="59"/>
        <v>35152</v>
      </c>
      <c r="F463" s="275" t="e">
        <f t="shared" si="53"/>
        <v>#DIV/0!</v>
      </c>
      <c r="G463" s="275">
        <f t="shared" si="54"/>
        <v>100.43428571428572</v>
      </c>
      <c r="H463" s="402"/>
      <c r="I463" s="320"/>
    </row>
    <row r="464" spans="1:9" ht="15">
      <c r="A464" s="481">
        <v>3811401</v>
      </c>
      <c r="B464" s="269" t="s">
        <v>670</v>
      </c>
      <c r="C464" s="18">
        <v>0</v>
      </c>
      <c r="D464" s="18">
        <v>35000</v>
      </c>
      <c r="E464" s="210">
        <v>35152</v>
      </c>
      <c r="F464" s="275" t="e">
        <f t="shared" si="53"/>
        <v>#DIV/0!</v>
      </c>
      <c r="G464" s="275">
        <f t="shared" si="54"/>
        <v>100.43428571428572</v>
      </c>
      <c r="H464" s="402"/>
      <c r="I464" s="320"/>
    </row>
    <row r="465" spans="1:9" ht="15">
      <c r="A465" s="479" t="s">
        <v>685</v>
      </c>
      <c r="B465" s="480"/>
      <c r="C465" s="173">
        <f>SUM(C466+C468)</f>
        <v>0</v>
      </c>
      <c r="D465" s="173">
        <f aca="true" t="shared" si="60" ref="D465:E465">SUM(D466+D468)</f>
        <v>92149</v>
      </c>
      <c r="E465" s="173">
        <f t="shared" si="60"/>
        <v>92148</v>
      </c>
      <c r="F465" s="275" t="e">
        <f t="shared" si="53"/>
        <v>#DIV/0!</v>
      </c>
      <c r="G465" s="275">
        <f t="shared" si="54"/>
        <v>99.99891480102877</v>
      </c>
      <c r="H465" s="402"/>
      <c r="I465" s="320"/>
    </row>
    <row r="466" spans="1:9" ht="15">
      <c r="A466" s="136">
        <v>311</v>
      </c>
      <c r="B466" s="281" t="s">
        <v>686</v>
      </c>
      <c r="C466" s="184">
        <f>SUM(C467)</f>
        <v>0</v>
      </c>
      <c r="D466" s="184">
        <f aca="true" t="shared" si="61" ref="D466:E466">SUM(D467)</f>
        <v>78625</v>
      </c>
      <c r="E466" s="184">
        <f t="shared" si="61"/>
        <v>78624</v>
      </c>
      <c r="F466" s="275" t="e">
        <f t="shared" si="53"/>
        <v>#DIV/0!</v>
      </c>
      <c r="G466" s="275">
        <f t="shared" si="54"/>
        <v>99.99872813990461</v>
      </c>
      <c r="H466" s="402"/>
      <c r="I466" s="320"/>
    </row>
    <row r="467" spans="1:9" ht="15">
      <c r="A467" s="481">
        <v>31111</v>
      </c>
      <c r="B467" s="269" t="s">
        <v>687</v>
      </c>
      <c r="C467" s="18">
        <v>0</v>
      </c>
      <c r="D467" s="18">
        <v>78625</v>
      </c>
      <c r="E467" s="210">
        <v>78624</v>
      </c>
      <c r="F467" s="275" t="e">
        <f t="shared" si="53"/>
        <v>#DIV/0!</v>
      </c>
      <c r="G467" s="275">
        <f t="shared" si="54"/>
        <v>99.99872813990461</v>
      </c>
      <c r="H467" s="402"/>
      <c r="I467" s="320"/>
    </row>
    <row r="468" spans="1:9" ht="15">
      <c r="A468" s="482">
        <v>313</v>
      </c>
      <c r="B468" s="254" t="s">
        <v>688</v>
      </c>
      <c r="C468" s="184">
        <f>SUM(C469)</f>
        <v>0</v>
      </c>
      <c r="D468" s="184">
        <f>SUM(D469+D470)</f>
        <v>13524</v>
      </c>
      <c r="E468" s="184">
        <f>SUM(E469+E470)</f>
        <v>13524</v>
      </c>
      <c r="F468" s="275" t="e">
        <f t="shared" si="53"/>
        <v>#DIV/0!</v>
      </c>
      <c r="G468" s="275">
        <f t="shared" si="54"/>
        <v>100</v>
      </c>
      <c r="H468" s="402"/>
      <c r="I468" s="320"/>
    </row>
    <row r="469" spans="1:9" ht="15">
      <c r="A469" s="481">
        <v>31321</v>
      </c>
      <c r="B469" s="269" t="s">
        <v>271</v>
      </c>
      <c r="C469" s="18">
        <v>0</v>
      </c>
      <c r="D469" s="18">
        <v>11794</v>
      </c>
      <c r="E469" s="210">
        <v>12187</v>
      </c>
      <c r="F469" s="275" t="e">
        <f t="shared" si="53"/>
        <v>#DIV/0!</v>
      </c>
      <c r="G469" s="275">
        <f t="shared" si="54"/>
        <v>103.33220281499067</v>
      </c>
      <c r="H469" s="402"/>
      <c r="I469" s="320"/>
    </row>
    <row r="470" spans="1:8" ht="15">
      <c r="A470" s="481">
        <v>31331</v>
      </c>
      <c r="B470" s="269" t="s">
        <v>218</v>
      </c>
      <c r="C470" s="18">
        <v>0</v>
      </c>
      <c r="D470" s="18">
        <v>1730</v>
      </c>
      <c r="E470" s="210">
        <v>1337</v>
      </c>
      <c r="F470" s="275" t="e">
        <f t="shared" si="53"/>
        <v>#DIV/0!</v>
      </c>
      <c r="G470" s="275">
        <f t="shared" si="54"/>
        <v>77.28323699421965</v>
      </c>
      <c r="H470" s="402"/>
    </row>
    <row r="471" spans="1:9" ht="15">
      <c r="A471" s="155" t="s">
        <v>269</v>
      </c>
      <c r="B471" s="156"/>
      <c r="C471" s="176">
        <f>SUM(C472+C500+C504)</f>
        <v>179120.45999999996</v>
      </c>
      <c r="D471" s="176">
        <f>SUM(D472+D500+D504)</f>
        <v>159833</v>
      </c>
      <c r="E471" s="176">
        <f>SUM(E472+E500+E504)</f>
        <v>157882</v>
      </c>
      <c r="F471" s="275">
        <f t="shared" si="53"/>
        <v>88.14291790005454</v>
      </c>
      <c r="G471" s="275">
        <f t="shared" si="54"/>
        <v>98.7793509475515</v>
      </c>
      <c r="H471" s="402"/>
      <c r="I471" s="320"/>
    </row>
    <row r="472" spans="1:9" ht="15">
      <c r="A472" s="128" t="s">
        <v>270</v>
      </c>
      <c r="B472" s="129"/>
      <c r="C472" s="173">
        <f>SUM(C473+C475+C479+C482+C484+C488+C494+C497)</f>
        <v>133566.95999999996</v>
      </c>
      <c r="D472" s="173">
        <f>SUM(D473+D475+D479+D482+D484+D488+D494+D497)</f>
        <v>107233</v>
      </c>
      <c r="E472" s="173">
        <f>SUM(E473+E475+E479+E482+E484+E488+E494+E497)</f>
        <v>105294</v>
      </c>
      <c r="F472" s="275">
        <f t="shared" si="53"/>
        <v>78.8323699214237</v>
      </c>
      <c r="G472" s="275">
        <f t="shared" si="54"/>
        <v>98.19178797571642</v>
      </c>
      <c r="H472" s="402"/>
      <c r="I472" s="320"/>
    </row>
    <row r="473" spans="1:9" ht="15">
      <c r="A473" s="136">
        <v>311</v>
      </c>
      <c r="B473" s="254" t="s">
        <v>588</v>
      </c>
      <c r="C473" s="187">
        <f>SUM(C474)</f>
        <v>67752.31</v>
      </c>
      <c r="D473" s="187">
        <f>SUM(D474)</f>
        <v>68160</v>
      </c>
      <c r="E473" s="187">
        <f>SUM(E474)</f>
        <v>68153</v>
      </c>
      <c r="F473" s="275">
        <f t="shared" si="53"/>
        <v>100.5914041897612</v>
      </c>
      <c r="G473" s="275">
        <f t="shared" si="54"/>
        <v>99.98973004694835</v>
      </c>
      <c r="H473" s="402"/>
      <c r="I473" s="320"/>
    </row>
    <row r="474" spans="1:9" ht="15">
      <c r="A474" s="131">
        <v>3111</v>
      </c>
      <c r="B474" s="269" t="s">
        <v>213</v>
      </c>
      <c r="C474" s="18">
        <v>67752.31</v>
      </c>
      <c r="D474" s="18">
        <v>68160</v>
      </c>
      <c r="E474" s="210">
        <v>68153</v>
      </c>
      <c r="F474" s="275">
        <f t="shared" si="53"/>
        <v>100.5914041897612</v>
      </c>
      <c r="G474" s="275">
        <f t="shared" si="54"/>
        <v>99.98973004694835</v>
      </c>
      <c r="H474" s="402"/>
      <c r="I474" s="320"/>
    </row>
    <row r="475" spans="1:9" ht="15">
      <c r="A475" s="136">
        <v>312</v>
      </c>
      <c r="B475" s="254" t="s">
        <v>70</v>
      </c>
      <c r="C475" s="93">
        <f>SUM(C476:C478)</f>
        <v>2900</v>
      </c>
      <c r="D475" s="93">
        <f>SUM(D476:D478)</f>
        <v>4900</v>
      </c>
      <c r="E475" s="93">
        <f>SUM(E476:E478)</f>
        <v>4900</v>
      </c>
      <c r="F475" s="275">
        <f t="shared" si="53"/>
        <v>168.9655172413793</v>
      </c>
      <c r="G475" s="275">
        <f t="shared" si="54"/>
        <v>100</v>
      </c>
      <c r="H475" s="402"/>
      <c r="I475" s="320"/>
    </row>
    <row r="476" spans="1:9" ht="15">
      <c r="A476" s="131">
        <v>3121</v>
      </c>
      <c r="B476" s="269" t="s">
        <v>214</v>
      </c>
      <c r="C476" s="134">
        <v>0</v>
      </c>
      <c r="D476" s="18">
        <v>0</v>
      </c>
      <c r="E476" s="210">
        <v>0</v>
      </c>
      <c r="F476" s="275">
        <v>0</v>
      </c>
      <c r="G476" s="275">
        <v>0</v>
      </c>
      <c r="H476" s="402"/>
      <c r="I476" s="320"/>
    </row>
    <row r="477" spans="1:9" ht="15">
      <c r="A477" s="131">
        <v>3121</v>
      </c>
      <c r="B477" s="269" t="s">
        <v>215</v>
      </c>
      <c r="C477" s="134">
        <v>2900</v>
      </c>
      <c r="D477" s="18">
        <v>4900</v>
      </c>
      <c r="E477" s="210">
        <v>4900</v>
      </c>
      <c r="F477" s="275">
        <f t="shared" si="53"/>
        <v>168.9655172413793</v>
      </c>
      <c r="G477" s="275">
        <f>E477/D477*100</f>
        <v>100</v>
      </c>
      <c r="H477" s="402"/>
      <c r="I477" s="320"/>
    </row>
    <row r="478" spans="1:9" ht="15">
      <c r="A478" s="131">
        <v>3121</v>
      </c>
      <c r="B478" s="269" t="s">
        <v>216</v>
      </c>
      <c r="C478" s="134">
        <v>0</v>
      </c>
      <c r="D478" s="18">
        <v>0</v>
      </c>
      <c r="E478" s="210">
        <v>0</v>
      </c>
      <c r="F478" s="275">
        <v>0</v>
      </c>
      <c r="G478" s="275">
        <v>0</v>
      </c>
      <c r="H478" s="402"/>
      <c r="I478" s="320"/>
    </row>
    <row r="479" spans="1:9" ht="15">
      <c r="A479" s="136">
        <v>313</v>
      </c>
      <c r="B479" s="254" t="s">
        <v>71</v>
      </c>
      <c r="C479" s="93">
        <f>SUM(C480:C481)</f>
        <v>11653.43</v>
      </c>
      <c r="D479" s="93">
        <f>SUM(D480:D481)</f>
        <v>11723</v>
      </c>
      <c r="E479" s="93">
        <f>SUM(E480:E481)</f>
        <v>11723</v>
      </c>
      <c r="F479" s="275">
        <f t="shared" si="53"/>
        <v>100.59699161534414</v>
      </c>
      <c r="G479" s="275">
        <f aca="true" t="shared" si="62" ref="G479:G486">E479/D479*100</f>
        <v>100</v>
      </c>
      <c r="H479" s="402"/>
      <c r="I479" s="320"/>
    </row>
    <row r="480" spans="1:9" ht="15">
      <c r="A480" s="131">
        <v>3132</v>
      </c>
      <c r="B480" s="269" t="s">
        <v>271</v>
      </c>
      <c r="C480" s="18">
        <v>10501.64</v>
      </c>
      <c r="D480" s="18">
        <v>10564</v>
      </c>
      <c r="E480" s="210">
        <v>10564</v>
      </c>
      <c r="F480" s="275">
        <f t="shared" si="53"/>
        <v>100.59381201412351</v>
      </c>
      <c r="G480" s="275">
        <f t="shared" si="62"/>
        <v>100</v>
      </c>
      <c r="H480" s="402"/>
      <c r="I480" s="320"/>
    </row>
    <row r="481" spans="1:10" ht="15">
      <c r="A481" s="131">
        <v>3133</v>
      </c>
      <c r="B481" s="269" t="s">
        <v>218</v>
      </c>
      <c r="C481" s="18">
        <v>1151.79</v>
      </c>
      <c r="D481" s="18">
        <v>1159</v>
      </c>
      <c r="E481" s="210">
        <v>1159</v>
      </c>
      <c r="F481" s="275">
        <f t="shared" si="53"/>
        <v>100.62598216688808</v>
      </c>
      <c r="G481" s="275">
        <f t="shared" si="62"/>
        <v>100</v>
      </c>
      <c r="H481" s="402"/>
      <c r="I481" s="320"/>
      <c r="J481" s="320"/>
    </row>
    <row r="482" spans="1:9" ht="15">
      <c r="A482" s="136">
        <v>321</v>
      </c>
      <c r="B482" s="254" t="s">
        <v>73</v>
      </c>
      <c r="C482" s="93">
        <f>SUM(C483)</f>
        <v>983.4</v>
      </c>
      <c r="D482" s="93">
        <f>SUM(D483)</f>
        <v>1800</v>
      </c>
      <c r="E482" s="93">
        <f>SUM(E483)</f>
        <v>2056</v>
      </c>
      <c r="F482" s="275">
        <f t="shared" si="53"/>
        <v>209.07057148667886</v>
      </c>
      <c r="G482" s="275">
        <f t="shared" si="62"/>
        <v>114.22222222222223</v>
      </c>
      <c r="H482" s="402"/>
      <c r="I482" s="320"/>
    </row>
    <row r="483" spans="1:8" ht="15">
      <c r="A483" s="131">
        <v>3211</v>
      </c>
      <c r="B483" s="269" t="s">
        <v>272</v>
      </c>
      <c r="C483" s="18">
        <v>983.4</v>
      </c>
      <c r="D483" s="18">
        <v>1800</v>
      </c>
      <c r="E483" s="18">
        <v>2056</v>
      </c>
      <c r="F483" s="275">
        <f t="shared" si="53"/>
        <v>209.07057148667886</v>
      </c>
      <c r="G483" s="275">
        <f t="shared" si="62"/>
        <v>114.22222222222223</v>
      </c>
      <c r="H483" s="402"/>
    </row>
    <row r="484" spans="1:8" ht="15">
      <c r="A484" s="136">
        <v>322</v>
      </c>
      <c r="B484" s="253" t="s">
        <v>77</v>
      </c>
      <c r="C484" s="93">
        <f>SUM(C485:C487)</f>
        <v>2960.37</v>
      </c>
      <c r="D484" s="93">
        <f aca="true" t="shared" si="63" ref="D484:E484">SUM(D485:D487)</f>
        <v>4000</v>
      </c>
      <c r="E484" s="93">
        <f t="shared" si="63"/>
        <v>2746</v>
      </c>
      <c r="F484" s="275">
        <f t="shared" si="53"/>
        <v>92.7586754358408</v>
      </c>
      <c r="G484" s="275">
        <f t="shared" si="62"/>
        <v>68.65</v>
      </c>
      <c r="H484" s="402"/>
    </row>
    <row r="485" spans="1:9" ht="15">
      <c r="A485" s="131">
        <v>3221</v>
      </c>
      <c r="B485" s="255" t="s">
        <v>273</v>
      </c>
      <c r="C485" s="18">
        <v>771.6</v>
      </c>
      <c r="D485" s="18">
        <v>1500</v>
      </c>
      <c r="E485" s="210">
        <v>694</v>
      </c>
      <c r="F485" s="275">
        <f t="shared" si="53"/>
        <v>89.94297563504406</v>
      </c>
      <c r="G485" s="275">
        <f t="shared" si="62"/>
        <v>46.266666666666666</v>
      </c>
      <c r="H485" s="402"/>
      <c r="I485" s="320"/>
    </row>
    <row r="486" spans="1:8" ht="15">
      <c r="A486" s="131">
        <v>3223</v>
      </c>
      <c r="B486" s="255" t="s">
        <v>591</v>
      </c>
      <c r="C486" s="18">
        <v>2188.77</v>
      </c>
      <c r="D486" s="18">
        <v>2500</v>
      </c>
      <c r="E486" s="210">
        <v>2052</v>
      </c>
      <c r="F486" s="275">
        <f t="shared" si="53"/>
        <v>93.75128496826986</v>
      </c>
      <c r="G486" s="275">
        <f t="shared" si="62"/>
        <v>82.08</v>
      </c>
      <c r="H486" s="402"/>
    </row>
    <row r="487" spans="1:8" ht="15">
      <c r="A487" s="131">
        <v>3225</v>
      </c>
      <c r="B487" s="255" t="s">
        <v>649</v>
      </c>
      <c r="C487" s="18">
        <v>0</v>
      </c>
      <c r="D487" s="18">
        <v>0</v>
      </c>
      <c r="E487" s="210">
        <v>0</v>
      </c>
      <c r="F487" s="275" t="e">
        <f aca="true" t="shared" si="64" ref="F487">E487/C487*100</f>
        <v>#DIV/0!</v>
      </c>
      <c r="G487" s="275">
        <v>0</v>
      </c>
      <c r="H487" s="402"/>
    </row>
    <row r="488" spans="1:8" ht="15">
      <c r="A488" s="136">
        <v>323</v>
      </c>
      <c r="B488" s="253" t="s">
        <v>82</v>
      </c>
      <c r="C488" s="93">
        <f>SUM(C489:C493)</f>
        <v>37884.310000000005</v>
      </c>
      <c r="D488" s="93">
        <f>SUM(D489:D493)</f>
        <v>1650</v>
      </c>
      <c r="E488" s="93">
        <f>SUM(E489:E493)</f>
        <v>2807</v>
      </c>
      <c r="F488" s="275">
        <f t="shared" si="53"/>
        <v>7.409399828055466</v>
      </c>
      <c r="G488" s="275">
        <f aca="true" t="shared" si="65" ref="G488:G522">E488/D488*100</f>
        <v>170.12121212121212</v>
      </c>
      <c r="H488" s="402"/>
    </row>
    <row r="489" spans="1:8" ht="15">
      <c r="A489" s="131">
        <v>3231</v>
      </c>
      <c r="B489" s="255" t="s">
        <v>639</v>
      </c>
      <c r="C489" s="18">
        <v>340.23</v>
      </c>
      <c r="D489" s="18">
        <v>400</v>
      </c>
      <c r="E489" s="18">
        <v>562</v>
      </c>
      <c r="F489" s="275">
        <f t="shared" si="53"/>
        <v>165.18237662757545</v>
      </c>
      <c r="G489" s="275">
        <f t="shared" si="65"/>
        <v>140.5</v>
      </c>
      <c r="H489" s="402"/>
    </row>
    <row r="490" spans="1:8" ht="15">
      <c r="A490" s="131">
        <v>3232</v>
      </c>
      <c r="B490" s="255" t="s">
        <v>274</v>
      </c>
      <c r="C490" s="18">
        <v>250</v>
      </c>
      <c r="D490" s="18">
        <v>0</v>
      </c>
      <c r="E490" s="18">
        <v>0</v>
      </c>
      <c r="F490" s="275">
        <f t="shared" si="53"/>
        <v>0</v>
      </c>
      <c r="G490" s="275" t="e">
        <f t="shared" si="65"/>
        <v>#DIV/0!</v>
      </c>
      <c r="H490" s="402"/>
    </row>
    <row r="491" spans="1:8" ht="15">
      <c r="A491" s="131">
        <v>3233</v>
      </c>
      <c r="B491" s="322" t="s">
        <v>275</v>
      </c>
      <c r="C491" s="323">
        <v>1540</v>
      </c>
      <c r="D491" s="18">
        <v>1250</v>
      </c>
      <c r="E491" s="210">
        <v>1245</v>
      </c>
      <c r="F491" s="275">
        <v>0</v>
      </c>
      <c r="G491" s="275">
        <f>E491/D491*100</f>
        <v>99.6</v>
      </c>
      <c r="H491" s="402"/>
    </row>
    <row r="492" spans="1:8" ht="15">
      <c r="A492" s="131">
        <v>3237</v>
      </c>
      <c r="B492" s="322" t="s">
        <v>88</v>
      </c>
      <c r="C492" s="323">
        <v>0</v>
      </c>
      <c r="D492" s="18">
        <v>0</v>
      </c>
      <c r="E492" s="210">
        <v>1000</v>
      </c>
      <c r="F492" s="275">
        <v>0</v>
      </c>
      <c r="G492" s="275" t="e">
        <f>E492/D492*100</f>
        <v>#DIV/0!</v>
      </c>
      <c r="H492" s="402"/>
    </row>
    <row r="493" spans="1:8" ht="15">
      <c r="A493" s="131">
        <v>3239</v>
      </c>
      <c r="B493" s="322" t="s">
        <v>592</v>
      </c>
      <c r="C493" s="323">
        <v>35754.08</v>
      </c>
      <c r="D493" s="18">
        <v>0</v>
      </c>
      <c r="E493" s="210">
        <v>0</v>
      </c>
      <c r="F493" s="275">
        <f t="shared" si="53"/>
        <v>0</v>
      </c>
      <c r="G493" s="275" t="e">
        <f t="shared" si="65"/>
        <v>#DIV/0!</v>
      </c>
      <c r="H493" s="402"/>
    </row>
    <row r="494" spans="1:8" ht="15">
      <c r="A494" s="136">
        <v>329</v>
      </c>
      <c r="B494" s="253" t="s">
        <v>90</v>
      </c>
      <c r="C494" s="93">
        <f>SUM(C495:C496)</f>
        <v>8590.49</v>
      </c>
      <c r="D494" s="93">
        <f>SUM(D495:D496)</f>
        <v>14000</v>
      </c>
      <c r="E494" s="93">
        <f>SUM(E495:E496)</f>
        <v>12016</v>
      </c>
      <c r="F494" s="275">
        <f t="shared" si="53"/>
        <v>139.87560663012238</v>
      </c>
      <c r="G494" s="275">
        <f t="shared" si="65"/>
        <v>85.82857142857144</v>
      </c>
      <c r="H494" s="402"/>
    </row>
    <row r="495" spans="1:8" ht="15">
      <c r="A495" s="131">
        <v>3299</v>
      </c>
      <c r="B495" s="255" t="s">
        <v>89</v>
      </c>
      <c r="C495" s="18">
        <v>6000</v>
      </c>
      <c r="D495" s="18">
        <v>6000</v>
      </c>
      <c r="E495" s="18">
        <v>6000</v>
      </c>
      <c r="F495" s="275">
        <f t="shared" si="53"/>
        <v>100</v>
      </c>
      <c r="G495" s="275">
        <f t="shared" si="65"/>
        <v>100</v>
      </c>
      <c r="H495" s="402"/>
    </row>
    <row r="496" spans="1:8" ht="15">
      <c r="A496" s="131">
        <v>3299</v>
      </c>
      <c r="B496" s="375" t="s">
        <v>576</v>
      </c>
      <c r="C496" s="18">
        <v>2590.49</v>
      </c>
      <c r="D496" s="18">
        <v>8000</v>
      </c>
      <c r="E496" s="18">
        <v>6016</v>
      </c>
      <c r="F496" s="275">
        <f t="shared" si="53"/>
        <v>232.23405610521564</v>
      </c>
      <c r="G496" s="275">
        <f t="shared" si="65"/>
        <v>75.2</v>
      </c>
      <c r="H496" s="402"/>
    </row>
    <row r="497" spans="1:8" ht="15">
      <c r="A497" s="136">
        <v>343</v>
      </c>
      <c r="B497" s="253" t="s">
        <v>101</v>
      </c>
      <c r="C497" s="93">
        <f>SUM(C498:C499)</f>
        <v>842.65</v>
      </c>
      <c r="D497" s="93">
        <f>SUM(D498:D499)</f>
        <v>1000</v>
      </c>
      <c r="E497" s="93">
        <f>SUM(E498:E499)</f>
        <v>893</v>
      </c>
      <c r="F497" s="275">
        <f t="shared" si="53"/>
        <v>105.9751972942503</v>
      </c>
      <c r="G497" s="275">
        <f t="shared" si="65"/>
        <v>89.3</v>
      </c>
      <c r="H497" s="402"/>
    </row>
    <row r="498" spans="1:10" ht="15">
      <c r="A498" s="131">
        <v>343</v>
      </c>
      <c r="B498" s="255" t="s">
        <v>276</v>
      </c>
      <c r="C498" s="210">
        <v>840.68</v>
      </c>
      <c r="D498" s="210">
        <v>1000</v>
      </c>
      <c r="E498" s="210">
        <v>893</v>
      </c>
      <c r="F498" s="275">
        <f t="shared" si="53"/>
        <v>106.2235333301613</v>
      </c>
      <c r="G498" s="275">
        <f t="shared" si="65"/>
        <v>89.3</v>
      </c>
      <c r="H498" s="320">
        <f>SUM(C498+C582)</f>
        <v>5877.34</v>
      </c>
      <c r="I498" s="320">
        <f>SUM(D498+D582)</f>
        <v>7500</v>
      </c>
      <c r="J498" s="320">
        <f>SUM(E498+E582)</f>
        <v>7443</v>
      </c>
    </row>
    <row r="499" spans="1:10" ht="15">
      <c r="A499" s="131">
        <v>343</v>
      </c>
      <c r="B499" s="283" t="s">
        <v>103</v>
      </c>
      <c r="C499" s="134">
        <v>1.97</v>
      </c>
      <c r="D499" s="18">
        <v>0</v>
      </c>
      <c r="E499" s="18">
        <v>0</v>
      </c>
      <c r="F499" s="275">
        <v>0</v>
      </c>
      <c r="G499" s="275" t="e">
        <f t="shared" si="65"/>
        <v>#DIV/0!</v>
      </c>
      <c r="H499" s="320">
        <f>SUM(C499+C584)</f>
        <v>46.74</v>
      </c>
      <c r="I499" s="320">
        <f>SUM(D499+D584)</f>
        <v>100</v>
      </c>
      <c r="J499" s="320">
        <f>SUM(E499+E584)</f>
        <v>28</v>
      </c>
    </row>
    <row r="500" spans="1:8" ht="15">
      <c r="A500" s="128" t="s">
        <v>277</v>
      </c>
      <c r="B500" s="232"/>
      <c r="C500" s="177">
        <f>SUM(C501)</f>
        <v>28085</v>
      </c>
      <c r="D500" s="177">
        <f>SUM(D501)</f>
        <v>31550</v>
      </c>
      <c r="E500" s="177">
        <f>SUM(E501)</f>
        <v>31547</v>
      </c>
      <c r="F500" s="275">
        <v>0</v>
      </c>
      <c r="G500" s="275">
        <f t="shared" si="65"/>
        <v>99.9904912836767</v>
      </c>
      <c r="H500" s="402"/>
    </row>
    <row r="501" spans="1:8" ht="15">
      <c r="A501" s="136">
        <v>422</v>
      </c>
      <c r="B501" s="253" t="s">
        <v>146</v>
      </c>
      <c r="C501" s="93">
        <f>SUM(C502:C503)</f>
        <v>28085</v>
      </c>
      <c r="D501" s="93">
        <f>SUM(D502:D503)</f>
        <v>31550</v>
      </c>
      <c r="E501" s="93">
        <f>SUM(E502:E503)</f>
        <v>31547</v>
      </c>
      <c r="F501" s="275">
        <v>0</v>
      </c>
      <c r="G501" s="275">
        <f t="shared" si="65"/>
        <v>99.9904912836767</v>
      </c>
      <c r="H501" s="402"/>
    </row>
    <row r="502" spans="1:8" ht="15">
      <c r="A502" s="131">
        <v>42219</v>
      </c>
      <c r="B502" s="255" t="s">
        <v>539</v>
      </c>
      <c r="C502" s="18">
        <v>16085</v>
      </c>
      <c r="D502" s="18">
        <v>21150</v>
      </c>
      <c r="E502" s="18">
        <v>21150</v>
      </c>
      <c r="F502" s="275">
        <v>0</v>
      </c>
      <c r="G502" s="275">
        <f t="shared" si="65"/>
        <v>100</v>
      </c>
      <c r="H502" s="402"/>
    </row>
    <row r="503" spans="1:8" ht="15">
      <c r="A503" s="193">
        <v>42211</v>
      </c>
      <c r="B503" s="255" t="s">
        <v>496</v>
      </c>
      <c r="C503" s="18">
        <v>12000</v>
      </c>
      <c r="D503" s="18">
        <v>10400</v>
      </c>
      <c r="E503" s="18">
        <v>10397</v>
      </c>
      <c r="F503" s="275">
        <v>0</v>
      </c>
      <c r="G503" s="275">
        <f t="shared" si="65"/>
        <v>99.97115384615385</v>
      </c>
      <c r="H503" s="402"/>
    </row>
    <row r="504" spans="1:8" ht="15">
      <c r="A504" s="128" t="s">
        <v>278</v>
      </c>
      <c r="B504" s="232"/>
      <c r="C504" s="177">
        <f aca="true" t="shared" si="66" ref="C504:E505">SUM(C505)</f>
        <v>17468.5</v>
      </c>
      <c r="D504" s="177">
        <f t="shared" si="66"/>
        <v>21050</v>
      </c>
      <c r="E504" s="177">
        <f t="shared" si="66"/>
        <v>21041</v>
      </c>
      <c r="F504" s="275">
        <v>0</v>
      </c>
      <c r="G504" s="275">
        <f t="shared" si="65"/>
        <v>99.95724465558195</v>
      </c>
      <c r="H504" s="402"/>
    </row>
    <row r="505" spans="1:8" ht="15">
      <c r="A505" s="136">
        <v>424</v>
      </c>
      <c r="B505" s="253" t="s">
        <v>279</v>
      </c>
      <c r="C505" s="93">
        <f t="shared" si="66"/>
        <v>17468.5</v>
      </c>
      <c r="D505" s="93">
        <f t="shared" si="66"/>
        <v>21050</v>
      </c>
      <c r="E505" s="93">
        <f t="shared" si="66"/>
        <v>21041</v>
      </c>
      <c r="F505" s="275">
        <v>0</v>
      </c>
      <c r="G505" s="275">
        <f t="shared" si="65"/>
        <v>99.95724465558195</v>
      </c>
      <c r="H505" s="402"/>
    </row>
    <row r="506" spans="1:8" ht="15">
      <c r="A506" s="268">
        <v>42411</v>
      </c>
      <c r="B506" s="255" t="s">
        <v>280</v>
      </c>
      <c r="C506" s="210">
        <v>17468.5</v>
      </c>
      <c r="D506" s="210">
        <v>21050</v>
      </c>
      <c r="E506" s="210">
        <v>21041</v>
      </c>
      <c r="F506" s="275">
        <v>0</v>
      </c>
      <c r="G506" s="275">
        <f t="shared" si="65"/>
        <v>99.95724465558195</v>
      </c>
      <c r="H506" s="402"/>
    </row>
    <row r="507" spans="1:8" ht="15">
      <c r="A507" s="155" t="s">
        <v>281</v>
      </c>
      <c r="B507" s="233"/>
      <c r="C507" s="178">
        <f>SUM(C508)</f>
        <v>43397.8</v>
      </c>
      <c r="D507" s="178">
        <f aca="true" t="shared" si="67" ref="D507:E514">SUM(D508)</f>
        <v>77000</v>
      </c>
      <c r="E507" s="178">
        <f t="shared" si="67"/>
        <v>77000</v>
      </c>
      <c r="F507" s="275">
        <f t="shared" si="53"/>
        <v>177.42834890247892</v>
      </c>
      <c r="G507" s="275">
        <f t="shared" si="65"/>
        <v>100</v>
      </c>
      <c r="H507" s="402"/>
    </row>
    <row r="508" spans="1:8" ht="15">
      <c r="A508" s="128" t="s">
        <v>282</v>
      </c>
      <c r="B508" s="232"/>
      <c r="C508" s="177">
        <f>SUM(C509)</f>
        <v>43397.8</v>
      </c>
      <c r="D508" s="177">
        <f t="shared" si="67"/>
        <v>77000</v>
      </c>
      <c r="E508" s="177">
        <f t="shared" si="67"/>
        <v>77000</v>
      </c>
      <c r="F508" s="275">
        <f t="shared" si="53"/>
        <v>177.42834890247892</v>
      </c>
      <c r="G508" s="275">
        <f t="shared" si="65"/>
        <v>100</v>
      </c>
      <c r="H508" s="402"/>
    </row>
    <row r="509" spans="1:8" ht="15">
      <c r="A509" s="136">
        <v>382</v>
      </c>
      <c r="B509" s="253" t="s">
        <v>129</v>
      </c>
      <c r="C509" s="93">
        <f>SUM(C510+C511)</f>
        <v>43397.8</v>
      </c>
      <c r="D509" s="93">
        <f aca="true" t="shared" si="68" ref="D509:E509">SUM(D510+D511)</f>
        <v>77000</v>
      </c>
      <c r="E509" s="93">
        <f t="shared" si="68"/>
        <v>77000</v>
      </c>
      <c r="F509" s="275">
        <f t="shared" si="53"/>
        <v>177.42834890247892</v>
      </c>
      <c r="G509" s="275">
        <f t="shared" si="65"/>
        <v>100</v>
      </c>
      <c r="H509" s="402"/>
    </row>
    <row r="510" spans="1:8" ht="15">
      <c r="A510" s="268">
        <v>382121</v>
      </c>
      <c r="B510" s="255" t="s">
        <v>283</v>
      </c>
      <c r="C510" s="478">
        <v>43397.8</v>
      </c>
      <c r="D510" s="478">
        <v>72000</v>
      </c>
      <c r="E510" s="478">
        <v>72000</v>
      </c>
      <c r="F510" s="275">
        <f t="shared" si="53"/>
        <v>165.9070275451751</v>
      </c>
      <c r="G510" s="275">
        <f t="shared" si="65"/>
        <v>100</v>
      </c>
      <c r="H510" s="402"/>
    </row>
    <row r="511" spans="1:8" ht="15">
      <c r="A511" s="268">
        <v>382122</v>
      </c>
      <c r="B511" s="255" t="s">
        <v>679</v>
      </c>
      <c r="C511" s="209">
        <v>0</v>
      </c>
      <c r="D511" s="209">
        <v>5000</v>
      </c>
      <c r="E511" s="209">
        <v>5000</v>
      </c>
      <c r="F511" s="275" t="e">
        <f t="shared" si="53"/>
        <v>#DIV/0!</v>
      </c>
      <c r="G511" s="275">
        <f t="shared" si="65"/>
        <v>100</v>
      </c>
      <c r="H511" s="402"/>
    </row>
    <row r="512" spans="1:8" ht="15">
      <c r="A512" s="155" t="s">
        <v>494</v>
      </c>
      <c r="B512" s="233"/>
      <c r="C512" s="178">
        <f>SUM(C513)</f>
        <v>98403.07</v>
      </c>
      <c r="D512" s="178">
        <f t="shared" si="67"/>
        <v>88000</v>
      </c>
      <c r="E512" s="178">
        <f t="shared" si="67"/>
        <v>94814</v>
      </c>
      <c r="F512" s="275">
        <f t="shared" si="53"/>
        <v>96.35268493147622</v>
      </c>
      <c r="G512" s="275">
        <f t="shared" si="65"/>
        <v>107.74318181818181</v>
      </c>
      <c r="H512" s="402"/>
    </row>
    <row r="513" spans="1:8" ht="15">
      <c r="A513" s="128" t="s">
        <v>495</v>
      </c>
      <c r="B513" s="232"/>
      <c r="C513" s="177">
        <f>SUM(C514)</f>
        <v>98403.07</v>
      </c>
      <c r="D513" s="177">
        <f t="shared" si="67"/>
        <v>88000</v>
      </c>
      <c r="E513" s="177">
        <f t="shared" si="67"/>
        <v>94814</v>
      </c>
      <c r="F513" s="275">
        <f t="shared" si="53"/>
        <v>96.35268493147622</v>
      </c>
      <c r="G513" s="275">
        <f t="shared" si="65"/>
        <v>107.74318181818181</v>
      </c>
      <c r="H513" s="402"/>
    </row>
    <row r="514" spans="1:8" ht="15">
      <c r="A514" s="136">
        <v>412</v>
      </c>
      <c r="B514" s="253" t="s">
        <v>139</v>
      </c>
      <c r="C514" s="93">
        <f>SUM(C515)</f>
        <v>98403.07</v>
      </c>
      <c r="D514" s="93">
        <f t="shared" si="67"/>
        <v>88000</v>
      </c>
      <c r="E514" s="93">
        <f t="shared" si="67"/>
        <v>94814</v>
      </c>
      <c r="F514" s="275">
        <f aca="true" t="shared" si="69" ref="F514:F534">E514/C514*100</f>
        <v>96.35268493147622</v>
      </c>
      <c r="G514" s="275">
        <f t="shared" si="65"/>
        <v>107.74318181818181</v>
      </c>
      <c r="H514" s="402"/>
    </row>
    <row r="515" spans="1:8" ht="15">
      <c r="A515" s="268">
        <v>41241</v>
      </c>
      <c r="B515" s="255" t="s">
        <v>450</v>
      </c>
      <c r="C515" s="209">
        <v>98403.07</v>
      </c>
      <c r="D515" s="209">
        <v>88000</v>
      </c>
      <c r="E515" s="209">
        <v>94814</v>
      </c>
      <c r="F515" s="275">
        <f t="shared" si="69"/>
        <v>96.35268493147622</v>
      </c>
      <c r="G515" s="275">
        <f t="shared" si="65"/>
        <v>107.74318181818181</v>
      </c>
      <c r="H515" s="402"/>
    </row>
    <row r="516" spans="1:8" ht="15">
      <c r="A516" s="153" t="s">
        <v>284</v>
      </c>
      <c r="B516" s="148"/>
      <c r="C516" s="179">
        <f aca="true" t="shared" si="70" ref="C516:E517">SUM(C517)</f>
        <v>129531.17000000001</v>
      </c>
      <c r="D516" s="179">
        <f t="shared" si="70"/>
        <v>1120200</v>
      </c>
      <c r="E516" s="179">
        <f t="shared" si="70"/>
        <v>758832</v>
      </c>
      <c r="F516" s="275">
        <f t="shared" si="69"/>
        <v>585.8296501143315</v>
      </c>
      <c r="G516" s="275">
        <f t="shared" si="65"/>
        <v>67.74076057846813</v>
      </c>
      <c r="H516" s="402"/>
    </row>
    <row r="517" spans="1:8" ht="15">
      <c r="A517" s="151" t="s">
        <v>285</v>
      </c>
      <c r="B517" s="146"/>
      <c r="C517" s="180">
        <f t="shared" si="70"/>
        <v>129531.17000000001</v>
      </c>
      <c r="D517" s="180">
        <f t="shared" si="70"/>
        <v>1120200</v>
      </c>
      <c r="E517" s="180">
        <f t="shared" si="70"/>
        <v>758832</v>
      </c>
      <c r="F517" s="275">
        <f t="shared" si="69"/>
        <v>585.8296501143315</v>
      </c>
      <c r="G517" s="275">
        <f t="shared" si="65"/>
        <v>67.74076057846813</v>
      </c>
      <c r="H517" s="402"/>
    </row>
    <row r="518" spans="1:8" ht="15">
      <c r="A518" s="149" t="s">
        <v>286</v>
      </c>
      <c r="B518" s="144"/>
      <c r="C518" s="178">
        <f>SUM(C519+C526+C531)</f>
        <v>129531.17000000001</v>
      </c>
      <c r="D518" s="178">
        <f>SUM(D519+D526+D531)</f>
        <v>1120200</v>
      </c>
      <c r="E518" s="178">
        <f>SUM(E519+E526+E531)</f>
        <v>758832</v>
      </c>
      <c r="F518" s="275">
        <f t="shared" si="69"/>
        <v>585.8296501143315</v>
      </c>
      <c r="G518" s="275">
        <f t="shared" si="65"/>
        <v>67.74076057846813</v>
      </c>
      <c r="H518" s="402"/>
    </row>
    <row r="519" spans="1:8" ht="15">
      <c r="A519" s="128" t="s">
        <v>287</v>
      </c>
      <c r="B519" s="128"/>
      <c r="C519" s="177">
        <f>SUM(C520)</f>
        <v>69329.76000000001</v>
      </c>
      <c r="D519" s="177">
        <f>SUM(D520)</f>
        <v>77500</v>
      </c>
      <c r="E519" s="177">
        <f>SUM(E520)</f>
        <v>76434</v>
      </c>
      <c r="F519" s="275">
        <f t="shared" si="69"/>
        <v>110.24702811606444</v>
      </c>
      <c r="G519" s="275">
        <f t="shared" si="65"/>
        <v>98.62451612903226</v>
      </c>
      <c r="H519" s="402"/>
    </row>
    <row r="520" spans="1:8" ht="15">
      <c r="A520" s="136">
        <v>381</v>
      </c>
      <c r="B520" s="253" t="s">
        <v>113</v>
      </c>
      <c r="C520" s="93">
        <f>SUM(C521:C525)</f>
        <v>69329.76000000001</v>
      </c>
      <c r="D520" s="93">
        <f>SUM(D521:D525)</f>
        <v>77500</v>
      </c>
      <c r="E520" s="93">
        <f>SUM(E521:E525)</f>
        <v>76434</v>
      </c>
      <c r="F520" s="275">
        <f t="shared" si="69"/>
        <v>110.24702811606444</v>
      </c>
      <c r="G520" s="275">
        <f t="shared" si="65"/>
        <v>98.62451612903226</v>
      </c>
      <c r="H520" s="402"/>
    </row>
    <row r="521" spans="1:8" ht="15">
      <c r="A521" s="268">
        <v>3811501</v>
      </c>
      <c r="B521" s="255" t="s">
        <v>118</v>
      </c>
      <c r="C521" s="210">
        <v>48058.5</v>
      </c>
      <c r="D521" s="210">
        <v>55000</v>
      </c>
      <c r="E521" s="210">
        <v>55000</v>
      </c>
      <c r="F521" s="275">
        <f t="shared" si="69"/>
        <v>114.443854885192</v>
      </c>
      <c r="G521" s="275">
        <f t="shared" si="65"/>
        <v>100</v>
      </c>
      <c r="H521" s="402"/>
    </row>
    <row r="522" spans="1:8" ht="15">
      <c r="A522" s="268">
        <v>3811502</v>
      </c>
      <c r="B522" s="255" t="s">
        <v>119</v>
      </c>
      <c r="C522" s="210">
        <v>8371.26</v>
      </c>
      <c r="D522" s="210">
        <v>9000</v>
      </c>
      <c r="E522" s="210">
        <v>8000</v>
      </c>
      <c r="F522" s="275">
        <f t="shared" si="69"/>
        <v>95.56506427945136</v>
      </c>
      <c r="G522" s="275">
        <f t="shared" si="65"/>
        <v>88.88888888888889</v>
      </c>
      <c r="H522" s="402"/>
    </row>
    <row r="523" spans="1:8" ht="15">
      <c r="A523" s="268">
        <v>3811505</v>
      </c>
      <c r="B523" s="255" t="s">
        <v>288</v>
      </c>
      <c r="C523" s="210">
        <v>0</v>
      </c>
      <c r="D523" s="210">
        <v>0</v>
      </c>
      <c r="E523" s="210">
        <v>0</v>
      </c>
      <c r="F523" s="275" t="e">
        <f t="shared" si="69"/>
        <v>#DIV/0!</v>
      </c>
      <c r="G523" s="275">
        <v>0</v>
      </c>
      <c r="H523" s="402"/>
    </row>
    <row r="524" spans="1:8" ht="15">
      <c r="A524" s="268">
        <v>3811504</v>
      </c>
      <c r="B524" s="255" t="s">
        <v>289</v>
      </c>
      <c r="C524" s="210">
        <v>10400</v>
      </c>
      <c r="D524" s="210">
        <v>11000</v>
      </c>
      <c r="E524" s="210">
        <v>10934</v>
      </c>
      <c r="F524" s="275">
        <f t="shared" si="69"/>
        <v>105.13461538461539</v>
      </c>
      <c r="G524" s="275">
        <f aca="true" t="shared" si="71" ref="G524:G549">E524/D524*100</f>
        <v>99.4</v>
      </c>
      <c r="H524" s="402"/>
    </row>
    <row r="525" spans="1:8" ht="15">
      <c r="A525" s="268">
        <v>3811503</v>
      </c>
      <c r="B525" s="255" t="s">
        <v>290</v>
      </c>
      <c r="C525" s="210">
        <v>2500</v>
      </c>
      <c r="D525" s="210">
        <v>2500</v>
      </c>
      <c r="E525" s="210">
        <v>2500</v>
      </c>
      <c r="F525" s="275">
        <f t="shared" si="69"/>
        <v>100</v>
      </c>
      <c r="G525" s="275">
        <f t="shared" si="71"/>
        <v>100</v>
      </c>
      <c r="H525" s="402"/>
    </row>
    <row r="526" spans="1:8" ht="15">
      <c r="A526" s="128" t="s">
        <v>291</v>
      </c>
      <c r="B526" s="234"/>
      <c r="C526" s="177">
        <f>SUM(C527)</f>
        <v>14623.81</v>
      </c>
      <c r="D526" s="177">
        <f>SUM(D527)</f>
        <v>9500</v>
      </c>
      <c r="E526" s="177">
        <f>SUM(E527)</f>
        <v>11058</v>
      </c>
      <c r="F526" s="275">
        <f t="shared" si="69"/>
        <v>75.61640913004204</v>
      </c>
      <c r="G526" s="275">
        <f t="shared" si="71"/>
        <v>116.39999999999999</v>
      </c>
      <c r="H526" s="402"/>
    </row>
    <row r="527" spans="1:8" ht="15">
      <c r="A527" s="136">
        <v>329</v>
      </c>
      <c r="B527" s="230" t="s">
        <v>90</v>
      </c>
      <c r="C527" s="93">
        <f>SUM(C528:C530)</f>
        <v>14623.81</v>
      </c>
      <c r="D527" s="93">
        <f>SUM(D528:D530)</f>
        <v>9500</v>
      </c>
      <c r="E527" s="93">
        <f>SUM(E528:E530)</f>
        <v>11058</v>
      </c>
      <c r="F527" s="275">
        <f t="shared" si="69"/>
        <v>75.61640913004204</v>
      </c>
      <c r="G527" s="275">
        <f t="shared" si="71"/>
        <v>116.39999999999999</v>
      </c>
      <c r="H527" s="402"/>
    </row>
    <row r="528" spans="1:8" ht="15">
      <c r="A528" s="131">
        <v>3299904</v>
      </c>
      <c r="B528" s="255" t="s">
        <v>292</v>
      </c>
      <c r="C528" s="18">
        <v>6287.5</v>
      </c>
      <c r="D528" s="18">
        <v>6300</v>
      </c>
      <c r="E528" s="210">
        <v>6484</v>
      </c>
      <c r="F528" s="275">
        <f t="shared" si="69"/>
        <v>103.12524850894633</v>
      </c>
      <c r="G528" s="275">
        <f t="shared" si="71"/>
        <v>102.92063492063492</v>
      </c>
      <c r="H528" s="402"/>
    </row>
    <row r="529" spans="1:8" ht="15">
      <c r="A529" s="131">
        <v>3299900</v>
      </c>
      <c r="B529" s="255" t="s">
        <v>293</v>
      </c>
      <c r="C529" s="18">
        <v>3218.83</v>
      </c>
      <c r="D529" s="18">
        <v>3200</v>
      </c>
      <c r="E529" s="210">
        <v>4574</v>
      </c>
      <c r="F529" s="275">
        <v>0</v>
      </c>
      <c r="G529" s="275">
        <f t="shared" si="71"/>
        <v>142.9375</v>
      </c>
      <c r="H529" s="402"/>
    </row>
    <row r="530" spans="1:8" ht="15">
      <c r="A530" s="337">
        <v>3299900</v>
      </c>
      <c r="B530" s="325" t="s">
        <v>461</v>
      </c>
      <c r="C530" s="324">
        <v>5117.48</v>
      </c>
      <c r="D530" s="312">
        <v>0</v>
      </c>
      <c r="E530" s="313">
        <v>0</v>
      </c>
      <c r="F530" s="275">
        <f t="shared" si="69"/>
        <v>0</v>
      </c>
      <c r="G530" s="275" t="e">
        <f t="shared" si="71"/>
        <v>#DIV/0!</v>
      </c>
      <c r="H530" s="402"/>
    </row>
    <row r="531" spans="1:8" ht="15">
      <c r="A531" s="128" t="s">
        <v>294</v>
      </c>
      <c r="B531" s="232"/>
      <c r="C531" s="177">
        <f>SUM(C532)</f>
        <v>45577.6</v>
      </c>
      <c r="D531" s="177">
        <f>SUM(D532)</f>
        <v>1033200</v>
      </c>
      <c r="E531" s="177">
        <f>SUM(E532)</f>
        <v>671340</v>
      </c>
      <c r="F531" s="275">
        <f t="shared" si="69"/>
        <v>1472.9604016007863</v>
      </c>
      <c r="G531" s="275">
        <f t="shared" si="71"/>
        <v>64.9767711962834</v>
      </c>
      <c r="H531" s="402"/>
    </row>
    <row r="532" spans="1:8" ht="15">
      <c r="A532" s="136">
        <v>421</v>
      </c>
      <c r="B532" s="230" t="s">
        <v>143</v>
      </c>
      <c r="C532" s="93">
        <f>SUM(C533:C534)</f>
        <v>45577.6</v>
      </c>
      <c r="D532" s="93">
        <f>SUM(D533:D534)</f>
        <v>1033200</v>
      </c>
      <c r="E532" s="93">
        <f>SUM(E533:E534)</f>
        <v>671340</v>
      </c>
      <c r="F532" s="275">
        <f t="shared" si="69"/>
        <v>1472.9604016007863</v>
      </c>
      <c r="G532" s="275">
        <f t="shared" si="71"/>
        <v>64.9767711962834</v>
      </c>
      <c r="H532" s="402"/>
    </row>
    <row r="533" spans="1:10" ht="15">
      <c r="A533" s="131">
        <v>4212</v>
      </c>
      <c r="B533" s="255" t="s">
        <v>142</v>
      </c>
      <c r="C533" s="18">
        <v>45377.6</v>
      </c>
      <c r="D533" s="18">
        <v>63200</v>
      </c>
      <c r="E533" s="18">
        <v>63098</v>
      </c>
      <c r="F533" s="275">
        <f t="shared" si="69"/>
        <v>139.0509855082684</v>
      </c>
      <c r="G533" s="275">
        <f t="shared" si="71"/>
        <v>99.83860759493672</v>
      </c>
      <c r="H533" s="402">
        <f>SUM(C533)</f>
        <v>45377.6</v>
      </c>
      <c r="I533" s="402">
        <f>SUM(D533)</f>
        <v>63200</v>
      </c>
      <c r="J533" s="402">
        <f>SUM(E533)</f>
        <v>63098</v>
      </c>
    </row>
    <row r="534" spans="1:12" ht="15">
      <c r="A534" s="131">
        <v>421451</v>
      </c>
      <c r="B534" s="255" t="s">
        <v>540</v>
      </c>
      <c r="C534" s="18">
        <v>200</v>
      </c>
      <c r="D534" s="18">
        <v>970000</v>
      </c>
      <c r="E534" s="18">
        <v>608242</v>
      </c>
      <c r="F534" s="275">
        <f t="shared" si="69"/>
        <v>304121</v>
      </c>
      <c r="G534" s="275">
        <f t="shared" si="71"/>
        <v>62.70536082474227</v>
      </c>
      <c r="H534" s="402"/>
      <c r="L534">
        <v>8336.31</v>
      </c>
    </row>
    <row r="535" spans="1:12" ht="15">
      <c r="A535" s="153" t="s">
        <v>295</v>
      </c>
      <c r="B535" s="148"/>
      <c r="C535" s="179">
        <f>SUM(C536)</f>
        <v>54400</v>
      </c>
      <c r="D535" s="179">
        <f aca="true" t="shared" si="72" ref="D535:E538">SUM(D536)</f>
        <v>29400</v>
      </c>
      <c r="E535" s="179">
        <f t="shared" si="72"/>
        <v>31320</v>
      </c>
      <c r="F535" s="275">
        <f aca="true" t="shared" si="73" ref="F535:F578">E535/C535*100</f>
        <v>57.5735294117647</v>
      </c>
      <c r="G535" s="275">
        <f t="shared" si="71"/>
        <v>106.53061224489795</v>
      </c>
      <c r="H535" s="402"/>
      <c r="L535">
        <v>-3218.83</v>
      </c>
    </row>
    <row r="536" spans="1:12" ht="15">
      <c r="A536" s="151" t="s">
        <v>296</v>
      </c>
      <c r="B536" s="146"/>
      <c r="C536" s="180">
        <f>SUM(C537)</f>
        <v>54400</v>
      </c>
      <c r="D536" s="180">
        <f t="shared" si="72"/>
        <v>29400</v>
      </c>
      <c r="E536" s="180">
        <f t="shared" si="72"/>
        <v>31320</v>
      </c>
      <c r="F536" s="275">
        <f t="shared" si="73"/>
        <v>57.5735294117647</v>
      </c>
      <c r="G536" s="275">
        <f t="shared" si="71"/>
        <v>106.53061224489795</v>
      </c>
      <c r="H536" s="402"/>
      <c r="L536">
        <f>SUM(L534:L535)</f>
        <v>5117.48</v>
      </c>
    </row>
    <row r="537" spans="1:8" ht="15">
      <c r="A537" s="149" t="s">
        <v>297</v>
      </c>
      <c r="B537" s="144"/>
      <c r="C537" s="178">
        <f>SUM(C538)</f>
        <v>54400</v>
      </c>
      <c r="D537" s="178">
        <f t="shared" si="72"/>
        <v>29400</v>
      </c>
      <c r="E537" s="178">
        <f t="shared" si="72"/>
        <v>31320</v>
      </c>
      <c r="F537" s="275">
        <f t="shared" si="73"/>
        <v>57.5735294117647</v>
      </c>
      <c r="G537" s="275">
        <f t="shared" si="71"/>
        <v>106.53061224489795</v>
      </c>
      <c r="H537" s="402"/>
    </row>
    <row r="538" spans="1:8" ht="15">
      <c r="A538" s="128" t="s">
        <v>298</v>
      </c>
      <c r="B538" s="128"/>
      <c r="C538" s="177">
        <f>SUM(C539)</f>
        <v>54400</v>
      </c>
      <c r="D538" s="177">
        <f t="shared" si="72"/>
        <v>29400</v>
      </c>
      <c r="E538" s="177">
        <f t="shared" si="72"/>
        <v>31320</v>
      </c>
      <c r="F538" s="275">
        <f t="shared" si="73"/>
        <v>57.5735294117647</v>
      </c>
      <c r="G538" s="275">
        <f t="shared" si="71"/>
        <v>106.53061224489795</v>
      </c>
      <c r="H538" s="402"/>
    </row>
    <row r="539" spans="1:8" ht="15">
      <c r="A539" s="136">
        <v>323</v>
      </c>
      <c r="B539" s="230" t="s">
        <v>82</v>
      </c>
      <c r="C539" s="93">
        <f>SUM(C540:C541)</f>
        <v>54400</v>
      </c>
      <c r="D539" s="93">
        <f>SUM(D540:D541)</f>
        <v>29400</v>
      </c>
      <c r="E539" s="93">
        <f>SUM(E540:E541)</f>
        <v>31320</v>
      </c>
      <c r="F539" s="275">
        <f t="shared" si="73"/>
        <v>57.5735294117647</v>
      </c>
      <c r="G539" s="275">
        <f t="shared" si="71"/>
        <v>106.53061224489795</v>
      </c>
      <c r="H539" s="402"/>
    </row>
    <row r="540" spans="1:8" ht="15">
      <c r="A540" s="131">
        <v>3236</v>
      </c>
      <c r="B540" s="255" t="s">
        <v>541</v>
      </c>
      <c r="C540" s="134">
        <v>0</v>
      </c>
      <c r="D540" s="134">
        <v>500</v>
      </c>
      <c r="E540" s="134">
        <v>1170</v>
      </c>
      <c r="F540" s="275" t="e">
        <f t="shared" si="73"/>
        <v>#DIV/0!</v>
      </c>
      <c r="G540" s="275">
        <f t="shared" si="71"/>
        <v>234</v>
      </c>
      <c r="H540" s="402"/>
    </row>
    <row r="541" spans="1:8" ht="15">
      <c r="A541" s="268">
        <v>32343</v>
      </c>
      <c r="B541" s="255" t="s">
        <v>299</v>
      </c>
      <c r="C541" s="210">
        <v>54400</v>
      </c>
      <c r="D541" s="210">
        <v>28900</v>
      </c>
      <c r="E541" s="210">
        <v>30150</v>
      </c>
      <c r="F541" s="275">
        <v>0</v>
      </c>
      <c r="G541" s="275">
        <f t="shared" si="71"/>
        <v>104.32525951557095</v>
      </c>
      <c r="H541" s="402"/>
    </row>
    <row r="542" spans="1:8" ht="15">
      <c r="A542" s="153" t="s">
        <v>300</v>
      </c>
      <c r="B542" s="148"/>
      <c r="C542" s="179">
        <f aca="true" t="shared" si="74" ref="C542:D542">SUM(C543)</f>
        <v>315567.48</v>
      </c>
      <c r="D542" s="179">
        <f t="shared" si="74"/>
        <v>62250</v>
      </c>
      <c r="E542" s="179">
        <f>SUM(E543)</f>
        <v>60734</v>
      </c>
      <c r="F542" s="275">
        <f t="shared" si="73"/>
        <v>19.24596286030487</v>
      </c>
      <c r="G542" s="275">
        <f t="shared" si="71"/>
        <v>97.56465863453815</v>
      </c>
      <c r="H542" s="402"/>
    </row>
    <row r="543" spans="1:8" ht="15">
      <c r="A543" s="151" t="s">
        <v>301</v>
      </c>
      <c r="B543" s="146"/>
      <c r="C543" s="180">
        <f>SUM(C544+C558+C562+C569)</f>
        <v>315567.48</v>
      </c>
      <c r="D543" s="180">
        <f>SUM(D544+D558+D562+D569)</f>
        <v>62250</v>
      </c>
      <c r="E543" s="180">
        <f>SUM(E544+E558+E562+E569)</f>
        <v>60734</v>
      </c>
      <c r="F543" s="275">
        <f t="shared" si="73"/>
        <v>19.24596286030487</v>
      </c>
      <c r="G543" s="275">
        <f t="shared" si="71"/>
        <v>97.56465863453815</v>
      </c>
      <c r="H543" s="402"/>
    </row>
    <row r="544" spans="1:8" ht="15">
      <c r="A544" s="149" t="s">
        <v>302</v>
      </c>
      <c r="B544" s="144"/>
      <c r="C544" s="178">
        <f>SUM(C545+C553)</f>
        <v>283457.44</v>
      </c>
      <c r="D544" s="178">
        <f>SUM(D545+D553)</f>
        <v>26200</v>
      </c>
      <c r="E544" s="178">
        <f>SUM(E545+E553)</f>
        <v>24084</v>
      </c>
      <c r="F544" s="275">
        <f t="shared" si="73"/>
        <v>8.496513621233579</v>
      </c>
      <c r="G544" s="275">
        <f t="shared" si="71"/>
        <v>91.92366412213741</v>
      </c>
      <c r="H544" s="402"/>
    </row>
    <row r="545" spans="1:8" ht="15">
      <c r="A545" s="128" t="s">
        <v>303</v>
      </c>
      <c r="B545" s="128"/>
      <c r="C545" s="177">
        <f>SUM(C546+C550)</f>
        <v>20179.38</v>
      </c>
      <c r="D545" s="177">
        <f>SUM(D546+D550)</f>
        <v>26200</v>
      </c>
      <c r="E545" s="177">
        <f>SUM(E546+E550)</f>
        <v>24084</v>
      </c>
      <c r="F545" s="275">
        <f t="shared" si="73"/>
        <v>119.34955385150583</v>
      </c>
      <c r="G545" s="275">
        <f t="shared" si="71"/>
        <v>91.92366412213741</v>
      </c>
      <c r="H545" s="402"/>
    </row>
    <row r="546" spans="1:10" ht="15">
      <c r="A546" s="136">
        <v>372</v>
      </c>
      <c r="B546" s="230" t="s">
        <v>304</v>
      </c>
      <c r="C546" s="93">
        <f aca="true" t="shared" si="75" ref="C546:D546">SUM(C547:C549)</f>
        <v>20179.38</v>
      </c>
      <c r="D546" s="93">
        <f t="shared" si="75"/>
        <v>26200</v>
      </c>
      <c r="E546" s="93">
        <f>SUM(E547:E549)</f>
        <v>24084</v>
      </c>
      <c r="F546" s="275">
        <f t="shared" si="73"/>
        <v>119.34955385150583</v>
      </c>
      <c r="G546" s="275">
        <f t="shared" si="71"/>
        <v>91.92366412213741</v>
      </c>
      <c r="H546" s="402"/>
      <c r="J546" s="320"/>
    </row>
    <row r="547" spans="1:8" ht="15">
      <c r="A547" s="268">
        <v>37219</v>
      </c>
      <c r="B547" s="255" t="s">
        <v>305</v>
      </c>
      <c r="C547" s="18">
        <v>12186.18</v>
      </c>
      <c r="D547" s="210">
        <v>13343</v>
      </c>
      <c r="E547" s="210">
        <v>14454</v>
      </c>
      <c r="F547" s="275">
        <f t="shared" si="73"/>
        <v>118.6097694273349</v>
      </c>
      <c r="G547" s="275">
        <f t="shared" si="71"/>
        <v>108.32646331409728</v>
      </c>
      <c r="H547" s="402"/>
    </row>
    <row r="548" spans="1:8" ht="15">
      <c r="A548" s="268">
        <v>37223</v>
      </c>
      <c r="B548" s="255" t="s">
        <v>306</v>
      </c>
      <c r="C548" s="18">
        <v>6633.2</v>
      </c>
      <c r="D548" s="18">
        <v>9000</v>
      </c>
      <c r="E548" s="210">
        <v>5773</v>
      </c>
      <c r="F548" s="275">
        <f t="shared" si="73"/>
        <v>87.03190013869626</v>
      </c>
      <c r="G548" s="275">
        <f t="shared" si="71"/>
        <v>64.14444444444445</v>
      </c>
      <c r="H548" s="402"/>
    </row>
    <row r="549" spans="1:8" ht="15">
      <c r="A549" s="268">
        <v>37224</v>
      </c>
      <c r="B549" s="255" t="s">
        <v>635</v>
      </c>
      <c r="C549" s="18">
        <v>1360</v>
      </c>
      <c r="D549" s="18">
        <v>3857</v>
      </c>
      <c r="E549" s="210">
        <v>3857</v>
      </c>
      <c r="F549" s="275">
        <v>0</v>
      </c>
      <c r="G549" s="275">
        <f t="shared" si="71"/>
        <v>100</v>
      </c>
      <c r="H549" s="402"/>
    </row>
    <row r="550" spans="1:8" ht="15">
      <c r="A550" s="136">
        <v>382</v>
      </c>
      <c r="B550" s="230" t="s">
        <v>129</v>
      </c>
      <c r="C550" s="93">
        <f aca="true" t="shared" si="76" ref="C550:E551">SUM(C551)</f>
        <v>0</v>
      </c>
      <c r="D550" s="93">
        <f t="shared" si="76"/>
        <v>0</v>
      </c>
      <c r="E550" s="93">
        <f t="shared" si="76"/>
        <v>0</v>
      </c>
      <c r="F550" s="275" t="e">
        <f t="shared" si="73"/>
        <v>#DIV/0!</v>
      </c>
      <c r="G550" s="275">
        <v>0</v>
      </c>
      <c r="H550" s="402"/>
    </row>
    <row r="551" spans="1:8" ht="15">
      <c r="A551" s="495">
        <v>3822</v>
      </c>
      <c r="B551" s="231" t="s">
        <v>133</v>
      </c>
      <c r="C551" s="478">
        <f t="shared" si="76"/>
        <v>0</v>
      </c>
      <c r="D551" s="478">
        <f t="shared" si="76"/>
        <v>0</v>
      </c>
      <c r="E551" s="478">
        <f t="shared" si="76"/>
        <v>0</v>
      </c>
      <c r="F551" s="275" t="e">
        <f t="shared" si="73"/>
        <v>#DIV/0!</v>
      </c>
      <c r="G551" s="275">
        <v>0</v>
      </c>
      <c r="H551" s="402"/>
    </row>
    <row r="552" spans="1:8" ht="15">
      <c r="A552" s="268">
        <v>38221</v>
      </c>
      <c r="B552" s="255" t="s">
        <v>493</v>
      </c>
      <c r="C552" s="18">
        <v>0</v>
      </c>
      <c r="D552" s="18">
        <v>0</v>
      </c>
      <c r="E552" s="210">
        <v>0</v>
      </c>
      <c r="F552" s="275" t="e">
        <f t="shared" si="73"/>
        <v>#DIV/0!</v>
      </c>
      <c r="G552" s="275">
        <v>0</v>
      </c>
      <c r="H552" s="402"/>
    </row>
    <row r="553" spans="1:8" ht="15">
      <c r="A553" s="128" t="s">
        <v>307</v>
      </c>
      <c r="B553" s="232"/>
      <c r="C553" s="177">
        <f>SUM(C554+C556)</f>
        <v>263278.06</v>
      </c>
      <c r="D553" s="177">
        <f>SUM(D554+D556)</f>
        <v>0</v>
      </c>
      <c r="E553" s="177">
        <f>SUM(E554+E556)</f>
        <v>0</v>
      </c>
      <c r="F553" s="275">
        <f t="shared" si="73"/>
        <v>0</v>
      </c>
      <c r="G553" s="275" t="e">
        <f aca="true" t="shared" si="77" ref="G553:G573">E553/D553*100</f>
        <v>#DIV/0!</v>
      </c>
      <c r="H553" s="402"/>
    </row>
    <row r="554" spans="1:8" ht="15">
      <c r="A554" s="136">
        <v>311</v>
      </c>
      <c r="B554" s="223" t="s">
        <v>69</v>
      </c>
      <c r="C554" s="93">
        <f>SUM(C555)</f>
        <v>224639.98</v>
      </c>
      <c r="D554" s="93">
        <f>SUM(D555)</f>
        <v>0</v>
      </c>
      <c r="E554" s="93">
        <f>SUM(E555)</f>
        <v>0</v>
      </c>
      <c r="F554" s="275">
        <f t="shared" si="73"/>
        <v>0</v>
      </c>
      <c r="G554" s="275" t="e">
        <f t="shared" si="77"/>
        <v>#DIV/0!</v>
      </c>
      <c r="H554" s="402"/>
    </row>
    <row r="555" spans="1:10" ht="15">
      <c r="A555" s="133">
        <v>31111</v>
      </c>
      <c r="B555" s="269" t="s">
        <v>213</v>
      </c>
      <c r="C555" s="18">
        <v>224639.98</v>
      </c>
      <c r="D555" s="18">
        <v>0</v>
      </c>
      <c r="E555" s="210">
        <v>0</v>
      </c>
      <c r="F555" s="275">
        <f t="shared" si="73"/>
        <v>0</v>
      </c>
      <c r="G555" s="275" t="e">
        <f t="shared" si="77"/>
        <v>#DIV/0!</v>
      </c>
      <c r="H555" s="320">
        <f>SUM(C555+C630)</f>
        <v>224639.98</v>
      </c>
      <c r="I555" s="320">
        <f>SUM(D555+D630)</f>
        <v>89346</v>
      </c>
      <c r="J555" s="320">
        <f>SUM(E555+E630)</f>
        <v>89344</v>
      </c>
    </row>
    <row r="556" spans="1:8" ht="15">
      <c r="A556" s="136">
        <v>313</v>
      </c>
      <c r="B556" s="254" t="s">
        <v>71</v>
      </c>
      <c r="C556" s="93">
        <f>SUM(C557:C557)</f>
        <v>38638.08</v>
      </c>
      <c r="D556" s="93">
        <f>SUM(D557:D557)</f>
        <v>0</v>
      </c>
      <c r="E556" s="93">
        <f>SUM(E557:E557)</f>
        <v>0</v>
      </c>
      <c r="F556" s="275">
        <f t="shared" si="73"/>
        <v>0</v>
      </c>
      <c r="G556" s="275" t="e">
        <f t="shared" si="77"/>
        <v>#DIV/0!</v>
      </c>
      <c r="H556" s="402"/>
    </row>
    <row r="557" spans="1:8" ht="15">
      <c r="A557" s="133">
        <v>313</v>
      </c>
      <c r="B557" s="269" t="s">
        <v>485</v>
      </c>
      <c r="C557" s="18">
        <v>38638.08</v>
      </c>
      <c r="D557" s="18">
        <v>0</v>
      </c>
      <c r="E557" s="210">
        <v>0</v>
      </c>
      <c r="F557" s="275">
        <f t="shared" si="73"/>
        <v>0</v>
      </c>
      <c r="G557" s="275" t="e">
        <f t="shared" si="77"/>
        <v>#DIV/0!</v>
      </c>
      <c r="H557" s="402"/>
    </row>
    <row r="558" spans="1:8" ht="15">
      <c r="A558" s="155" t="s">
        <v>308</v>
      </c>
      <c r="B558" s="235"/>
      <c r="C558" s="178">
        <f>SUM(C559)</f>
        <v>8000</v>
      </c>
      <c r="D558" s="178">
        <f aca="true" t="shared" si="78" ref="D558:E560">SUM(D559)</f>
        <v>13800</v>
      </c>
      <c r="E558" s="178">
        <f t="shared" si="78"/>
        <v>14400</v>
      </c>
      <c r="F558" s="275">
        <f t="shared" si="73"/>
        <v>180</v>
      </c>
      <c r="G558" s="275">
        <f t="shared" si="77"/>
        <v>104.34782608695652</v>
      </c>
      <c r="H558" s="402"/>
    </row>
    <row r="559" spans="1:8" ht="15">
      <c r="A559" s="128" t="s">
        <v>309</v>
      </c>
      <c r="B559" s="234"/>
      <c r="C559" s="177">
        <f>SUM(C560)</f>
        <v>8000</v>
      </c>
      <c r="D559" s="177">
        <f t="shared" si="78"/>
        <v>13800</v>
      </c>
      <c r="E559" s="177">
        <f t="shared" si="78"/>
        <v>14400</v>
      </c>
      <c r="F559" s="275">
        <f t="shared" si="73"/>
        <v>180</v>
      </c>
      <c r="G559" s="275">
        <f t="shared" si="77"/>
        <v>104.34782608695652</v>
      </c>
      <c r="H559" s="402"/>
    </row>
    <row r="560" spans="1:8" ht="15">
      <c r="A560" s="136">
        <v>372</v>
      </c>
      <c r="B560" s="223" t="s">
        <v>310</v>
      </c>
      <c r="C560" s="93">
        <f>SUM(C561)</f>
        <v>8000</v>
      </c>
      <c r="D560" s="93">
        <f t="shared" si="78"/>
        <v>13800</v>
      </c>
      <c r="E560" s="93">
        <f t="shared" si="78"/>
        <v>14400</v>
      </c>
      <c r="F560" s="275">
        <f t="shared" si="73"/>
        <v>180</v>
      </c>
      <c r="G560" s="275">
        <f t="shared" si="77"/>
        <v>104.34782608695652</v>
      </c>
      <c r="H560" s="402"/>
    </row>
    <row r="561" spans="1:8" ht="15">
      <c r="A561" s="270">
        <v>37217</v>
      </c>
      <c r="B561" s="376" t="s">
        <v>311</v>
      </c>
      <c r="C561" s="18">
        <v>8000</v>
      </c>
      <c r="D561" s="18">
        <v>13800</v>
      </c>
      <c r="E561" s="210">
        <v>14400</v>
      </c>
      <c r="F561" s="275">
        <f t="shared" si="73"/>
        <v>180</v>
      </c>
      <c r="G561" s="275">
        <f t="shared" si="77"/>
        <v>104.34782608695652</v>
      </c>
      <c r="H561" s="402"/>
    </row>
    <row r="562" spans="1:8" ht="15">
      <c r="A562" s="155" t="s">
        <v>312</v>
      </c>
      <c r="B562" s="235"/>
      <c r="C562" s="178">
        <f>SUM(C563+C566)</f>
        <v>15000</v>
      </c>
      <c r="D562" s="178">
        <f>SUM(D563+D566)</f>
        <v>15000</v>
      </c>
      <c r="E562" s="178">
        <f>SUM(E563+E566)</f>
        <v>15000</v>
      </c>
      <c r="F562" s="275">
        <f t="shared" si="73"/>
        <v>100</v>
      </c>
      <c r="G562" s="275">
        <f t="shared" si="77"/>
        <v>100</v>
      </c>
      <c r="H562" s="402"/>
    </row>
    <row r="563" spans="1:8" ht="15">
      <c r="A563" s="128" t="s">
        <v>313</v>
      </c>
      <c r="B563" s="234"/>
      <c r="C563" s="177">
        <f aca="true" t="shared" si="79" ref="C563:E564">SUM(C564)</f>
        <v>7000</v>
      </c>
      <c r="D563" s="177">
        <f t="shared" si="79"/>
        <v>7000</v>
      </c>
      <c r="E563" s="177">
        <f t="shared" si="79"/>
        <v>7000</v>
      </c>
      <c r="F563" s="275">
        <f t="shared" si="73"/>
        <v>100</v>
      </c>
      <c r="G563" s="275">
        <f t="shared" si="77"/>
        <v>100</v>
      </c>
      <c r="H563" s="402"/>
    </row>
    <row r="564" spans="1:8" ht="15">
      <c r="A564" s="136">
        <v>381</v>
      </c>
      <c r="B564" s="254" t="s">
        <v>113</v>
      </c>
      <c r="C564" s="93">
        <f t="shared" si="79"/>
        <v>7000</v>
      </c>
      <c r="D564" s="93">
        <f t="shared" si="79"/>
        <v>7000</v>
      </c>
      <c r="E564" s="93">
        <f t="shared" si="79"/>
        <v>7000</v>
      </c>
      <c r="F564" s="275">
        <f t="shared" si="73"/>
        <v>100</v>
      </c>
      <c r="G564" s="275">
        <f t="shared" si="77"/>
        <v>100</v>
      </c>
      <c r="H564" s="402"/>
    </row>
    <row r="565" spans="1:8" ht="15">
      <c r="A565" s="270">
        <v>3811904</v>
      </c>
      <c r="B565" s="269" t="s">
        <v>314</v>
      </c>
      <c r="C565" s="210">
        <v>7000</v>
      </c>
      <c r="D565" s="210">
        <v>7000</v>
      </c>
      <c r="E565" s="210">
        <v>7000</v>
      </c>
      <c r="F565" s="275">
        <f t="shared" si="73"/>
        <v>100</v>
      </c>
      <c r="G565" s="275">
        <f t="shared" si="77"/>
        <v>100</v>
      </c>
      <c r="H565" s="402"/>
    </row>
    <row r="566" spans="1:8" ht="15">
      <c r="A566" s="128" t="s">
        <v>315</v>
      </c>
      <c r="B566" s="234"/>
      <c r="C566" s="177">
        <f aca="true" t="shared" si="80" ref="C566:E567">SUM(C567)</f>
        <v>8000</v>
      </c>
      <c r="D566" s="177">
        <f t="shared" si="80"/>
        <v>8000</v>
      </c>
      <c r="E566" s="177">
        <f t="shared" si="80"/>
        <v>8000</v>
      </c>
      <c r="F566" s="275">
        <f t="shared" si="73"/>
        <v>100</v>
      </c>
      <c r="G566" s="275">
        <f t="shared" si="77"/>
        <v>100</v>
      </c>
      <c r="H566" s="402"/>
    </row>
    <row r="567" spans="1:8" ht="15">
      <c r="A567" s="136">
        <v>381</v>
      </c>
      <c r="B567" s="236" t="s">
        <v>113</v>
      </c>
      <c r="C567" s="93">
        <f t="shared" si="80"/>
        <v>8000</v>
      </c>
      <c r="D567" s="93">
        <f t="shared" si="80"/>
        <v>8000</v>
      </c>
      <c r="E567" s="93">
        <f t="shared" si="80"/>
        <v>8000</v>
      </c>
      <c r="F567" s="275">
        <f t="shared" si="73"/>
        <v>100</v>
      </c>
      <c r="G567" s="275">
        <f t="shared" si="77"/>
        <v>100</v>
      </c>
      <c r="H567" s="402"/>
    </row>
    <row r="568" spans="1:8" ht="15">
      <c r="A568" s="270">
        <v>3811409</v>
      </c>
      <c r="B568" s="269" t="s">
        <v>316</v>
      </c>
      <c r="C568" s="210">
        <v>8000</v>
      </c>
      <c r="D568" s="210">
        <v>8000</v>
      </c>
      <c r="E568" s="210">
        <v>8000</v>
      </c>
      <c r="F568" s="275">
        <f t="shared" si="73"/>
        <v>100</v>
      </c>
      <c r="G568" s="275">
        <f t="shared" si="77"/>
        <v>100</v>
      </c>
      <c r="H568" s="402"/>
    </row>
    <row r="569" spans="1:8" ht="15">
      <c r="A569" s="155" t="s">
        <v>317</v>
      </c>
      <c r="B569" s="235"/>
      <c r="C569" s="178">
        <f aca="true" t="shared" si="81" ref="C569:E570">SUM(C570)</f>
        <v>9110.04</v>
      </c>
      <c r="D569" s="178">
        <f t="shared" si="81"/>
        <v>7250</v>
      </c>
      <c r="E569" s="178">
        <f t="shared" si="81"/>
        <v>7250</v>
      </c>
      <c r="F569" s="275">
        <f t="shared" si="73"/>
        <v>79.5825265311678</v>
      </c>
      <c r="G569" s="275">
        <f t="shared" si="77"/>
        <v>100</v>
      </c>
      <c r="H569" s="402"/>
    </row>
    <row r="570" spans="1:8" ht="15">
      <c r="A570" s="185" t="s">
        <v>318</v>
      </c>
      <c r="B570" s="237"/>
      <c r="C570" s="177">
        <f t="shared" si="81"/>
        <v>9110.04</v>
      </c>
      <c r="D570" s="177">
        <f t="shared" si="81"/>
        <v>7250</v>
      </c>
      <c r="E570" s="177">
        <f t="shared" si="81"/>
        <v>7250</v>
      </c>
      <c r="F570" s="275">
        <f t="shared" si="73"/>
        <v>79.5825265311678</v>
      </c>
      <c r="G570" s="275">
        <f t="shared" si="77"/>
        <v>100</v>
      </c>
      <c r="H570" s="402"/>
    </row>
    <row r="571" spans="1:8" ht="15">
      <c r="A571" s="189">
        <v>381</v>
      </c>
      <c r="B571" s="227" t="s">
        <v>113</v>
      </c>
      <c r="C571" s="188">
        <f>SUM(C572:C574)</f>
        <v>9110.04</v>
      </c>
      <c r="D571" s="188">
        <f>SUM(D572:D574)</f>
        <v>7250</v>
      </c>
      <c r="E571" s="188">
        <f>SUM(E572:E574)</f>
        <v>7250</v>
      </c>
      <c r="F571" s="275">
        <f t="shared" si="73"/>
        <v>79.5825265311678</v>
      </c>
      <c r="G571" s="275">
        <f t="shared" si="77"/>
        <v>100</v>
      </c>
      <c r="H571" s="402"/>
    </row>
    <row r="572" spans="1:8" ht="15">
      <c r="A572" s="496">
        <v>3811411</v>
      </c>
      <c r="B572" s="269" t="s">
        <v>319</v>
      </c>
      <c r="C572" s="209">
        <v>4000</v>
      </c>
      <c r="D572" s="209">
        <v>0</v>
      </c>
      <c r="E572" s="209">
        <v>0</v>
      </c>
      <c r="F572" s="275">
        <f t="shared" si="73"/>
        <v>0</v>
      </c>
      <c r="G572" s="275" t="e">
        <f t="shared" si="77"/>
        <v>#DIV/0!</v>
      </c>
      <c r="H572" s="402"/>
    </row>
    <row r="573" spans="1:8" ht="15">
      <c r="A573" s="497">
        <v>3811908</v>
      </c>
      <c r="B573" s="286" t="s">
        <v>127</v>
      </c>
      <c r="C573" s="210">
        <v>5110.04</v>
      </c>
      <c r="D573" s="210">
        <v>7250</v>
      </c>
      <c r="E573" s="210">
        <v>7250</v>
      </c>
      <c r="F573" s="275">
        <f t="shared" si="73"/>
        <v>141.87755868838602</v>
      </c>
      <c r="G573" s="275">
        <f t="shared" si="77"/>
        <v>100</v>
      </c>
      <c r="H573" s="402"/>
    </row>
    <row r="574" spans="1:8" ht="15">
      <c r="A574" s="497">
        <v>3812</v>
      </c>
      <c r="B574" s="286" t="s">
        <v>128</v>
      </c>
      <c r="C574" s="210">
        <v>0</v>
      </c>
      <c r="D574" s="210">
        <v>0</v>
      </c>
      <c r="E574" s="210">
        <v>0</v>
      </c>
      <c r="F574" s="275" t="e">
        <f t="shared" si="73"/>
        <v>#DIV/0!</v>
      </c>
      <c r="G574" s="275">
        <v>0</v>
      </c>
      <c r="H574" s="402"/>
    </row>
    <row r="575" spans="1:8" ht="15">
      <c r="A575" s="153" t="s">
        <v>542</v>
      </c>
      <c r="B575" s="154"/>
      <c r="C575" s="179">
        <f>SUM(C576)</f>
        <v>7979.33</v>
      </c>
      <c r="D575" s="179">
        <f aca="true" t="shared" si="82" ref="D575:E577">SUM(D576)</f>
        <v>9550</v>
      </c>
      <c r="E575" s="179">
        <f t="shared" si="82"/>
        <v>8511</v>
      </c>
      <c r="F575" s="275">
        <f t="shared" si="73"/>
        <v>106.6630907607531</v>
      </c>
      <c r="G575" s="275">
        <f>E575/D575*100</f>
        <v>89.12041884816753</v>
      </c>
      <c r="H575" s="402"/>
    </row>
    <row r="576" spans="1:8" ht="15">
      <c r="A576" s="151" t="s">
        <v>210</v>
      </c>
      <c r="B576" s="152"/>
      <c r="C576" s="180">
        <f>SUM(C577)</f>
        <v>7979.33</v>
      </c>
      <c r="D576" s="180">
        <f t="shared" si="82"/>
        <v>9550</v>
      </c>
      <c r="E576" s="180">
        <f t="shared" si="82"/>
        <v>8511</v>
      </c>
      <c r="F576" s="275">
        <f t="shared" si="73"/>
        <v>106.6630907607531</v>
      </c>
      <c r="G576" s="275">
        <f>E576/D576*100</f>
        <v>89.12041884816753</v>
      </c>
      <c r="H576" s="402"/>
    </row>
    <row r="577" spans="1:8" ht="15">
      <c r="A577" s="149" t="s">
        <v>320</v>
      </c>
      <c r="B577" s="150"/>
      <c r="C577" s="178">
        <f>SUM(C578)</f>
        <v>7979.33</v>
      </c>
      <c r="D577" s="178">
        <f t="shared" si="82"/>
        <v>9550</v>
      </c>
      <c r="E577" s="178">
        <f t="shared" si="82"/>
        <v>8511</v>
      </c>
      <c r="F577" s="275">
        <f t="shared" si="73"/>
        <v>106.6630907607531</v>
      </c>
      <c r="G577" s="275">
        <f>E577/D577*100</f>
        <v>89.12041884816753</v>
      </c>
      <c r="H577" s="402"/>
    </row>
    <row r="578" spans="1:8" ht="15">
      <c r="A578" s="128" t="s">
        <v>321</v>
      </c>
      <c r="B578" s="129"/>
      <c r="C578" s="177">
        <f>SUM(C579+C581+C585+C589)</f>
        <v>7979.33</v>
      </c>
      <c r="D578" s="177">
        <f>SUM(D579+D581+D585+D589)</f>
        <v>9550</v>
      </c>
      <c r="E578" s="177">
        <f>SUM(E579+E581+E585+E589)</f>
        <v>8511</v>
      </c>
      <c r="F578" s="275">
        <f t="shared" si="73"/>
        <v>106.6630907607531</v>
      </c>
      <c r="G578" s="275">
        <f>E578/D578*100</f>
        <v>89.12041884816753</v>
      </c>
      <c r="H578" s="402"/>
    </row>
    <row r="579" spans="1:8" ht="15">
      <c r="A579" s="190">
        <v>342</v>
      </c>
      <c r="B579" s="191" t="s">
        <v>99</v>
      </c>
      <c r="C579" s="93">
        <f>SUM(C580)</f>
        <v>0</v>
      </c>
      <c r="D579" s="93">
        <f>SUM(D580)</f>
        <v>0</v>
      </c>
      <c r="E579" s="93">
        <f>SUM(E580)</f>
        <v>0</v>
      </c>
      <c r="F579" s="275">
        <v>0</v>
      </c>
      <c r="G579" s="275">
        <v>0</v>
      </c>
      <c r="H579" s="402"/>
    </row>
    <row r="580" spans="1:8" ht="15">
      <c r="A580" s="273">
        <v>34233</v>
      </c>
      <c r="B580" s="286" t="s">
        <v>100</v>
      </c>
      <c r="C580" s="209">
        <v>0</v>
      </c>
      <c r="D580" s="210">
        <v>0</v>
      </c>
      <c r="E580" s="210">
        <v>0</v>
      </c>
      <c r="F580" s="275">
        <v>0</v>
      </c>
      <c r="G580" s="275">
        <v>0</v>
      </c>
      <c r="H580" s="402"/>
    </row>
    <row r="581" spans="1:8" ht="15">
      <c r="A581" s="136">
        <v>343</v>
      </c>
      <c r="B581" s="254" t="s">
        <v>101</v>
      </c>
      <c r="C581" s="93">
        <f>SUM(C582:C584)</f>
        <v>5081.43</v>
      </c>
      <c r="D581" s="93">
        <f>SUM(D582:D584)</f>
        <v>6600</v>
      </c>
      <c r="E581" s="93">
        <f>SUM(E582:E584)</f>
        <v>6582</v>
      </c>
      <c r="F581" s="275">
        <f aca="true" t="shared" si="83" ref="F581:F646">E581/C581*100</f>
        <v>129.53046681741162</v>
      </c>
      <c r="G581" s="275">
        <f aca="true" t="shared" si="84" ref="G581:G588">E581/D581*100</f>
        <v>99.72727272727273</v>
      </c>
      <c r="H581" s="402"/>
    </row>
    <row r="582" spans="1:8" ht="15">
      <c r="A582" s="270">
        <v>34311</v>
      </c>
      <c r="B582" s="269" t="s">
        <v>276</v>
      </c>
      <c r="C582" s="210">
        <v>5036.66</v>
      </c>
      <c r="D582" s="210">
        <v>6500</v>
      </c>
      <c r="E582" s="210">
        <v>6550</v>
      </c>
      <c r="F582" s="275">
        <f t="shared" si="83"/>
        <v>130.04649906882736</v>
      </c>
      <c r="G582" s="275">
        <f t="shared" si="84"/>
        <v>100.76923076923077</v>
      </c>
      <c r="H582" s="402"/>
    </row>
    <row r="583" spans="1:8" ht="15">
      <c r="A583" s="270">
        <v>34321</v>
      </c>
      <c r="B583" s="269" t="s">
        <v>689</v>
      </c>
      <c r="C583" s="210">
        <v>0</v>
      </c>
      <c r="D583" s="210">
        <v>0</v>
      </c>
      <c r="E583" s="210">
        <v>4</v>
      </c>
      <c r="F583" s="275" t="e">
        <f t="shared" si="83"/>
        <v>#DIV/0!</v>
      </c>
      <c r="G583" s="275" t="e">
        <f t="shared" si="84"/>
        <v>#DIV/0!</v>
      </c>
      <c r="H583" s="402"/>
    </row>
    <row r="584" spans="1:8" ht="15">
      <c r="A584" s="270">
        <v>3433</v>
      </c>
      <c r="B584" s="269" t="s">
        <v>322</v>
      </c>
      <c r="C584" s="210">
        <v>44.77</v>
      </c>
      <c r="D584" s="210">
        <v>100</v>
      </c>
      <c r="E584" s="210">
        <v>28</v>
      </c>
      <c r="F584" s="275">
        <f t="shared" si="83"/>
        <v>62.54188072369891</v>
      </c>
      <c r="G584" s="275">
        <f t="shared" si="84"/>
        <v>28.000000000000004</v>
      </c>
      <c r="H584" s="402"/>
    </row>
    <row r="585" spans="1:8" ht="15">
      <c r="A585" s="136">
        <v>329</v>
      </c>
      <c r="B585" s="236" t="s">
        <v>323</v>
      </c>
      <c r="C585" s="93">
        <f>SUM(C586:C588)</f>
        <v>2897.9</v>
      </c>
      <c r="D585" s="93">
        <f>SUM(D586:D588)</f>
        <v>2950</v>
      </c>
      <c r="E585" s="93">
        <f>SUM(E586:E588)</f>
        <v>1929</v>
      </c>
      <c r="F585" s="275">
        <f t="shared" si="83"/>
        <v>66.56544394216502</v>
      </c>
      <c r="G585" s="275">
        <f t="shared" si="84"/>
        <v>65.38983050847457</v>
      </c>
      <c r="H585" s="402"/>
    </row>
    <row r="586" spans="1:8" ht="15">
      <c r="A586" s="133">
        <v>3299900</v>
      </c>
      <c r="B586" s="269" t="s">
        <v>324</v>
      </c>
      <c r="C586" s="18">
        <v>812.5</v>
      </c>
      <c r="D586" s="18">
        <v>950</v>
      </c>
      <c r="E586" s="210">
        <v>738</v>
      </c>
      <c r="F586" s="275">
        <f t="shared" si="83"/>
        <v>90.83076923076922</v>
      </c>
      <c r="G586" s="275">
        <f t="shared" si="84"/>
        <v>77.6842105263158</v>
      </c>
      <c r="H586" s="402"/>
    </row>
    <row r="587" spans="1:8" ht="15">
      <c r="A587" s="133">
        <v>3299900</v>
      </c>
      <c r="B587" s="269" t="s">
        <v>462</v>
      </c>
      <c r="C587" s="18">
        <v>60</v>
      </c>
      <c r="D587" s="18">
        <v>0</v>
      </c>
      <c r="E587" s="210">
        <v>0</v>
      </c>
      <c r="F587" s="275">
        <f t="shared" si="83"/>
        <v>0</v>
      </c>
      <c r="G587" s="275" t="e">
        <f t="shared" si="84"/>
        <v>#DIV/0!</v>
      </c>
      <c r="H587" s="402"/>
    </row>
    <row r="588" spans="1:8" ht="24">
      <c r="A588" s="131">
        <v>3299900</v>
      </c>
      <c r="B588" s="375" t="s">
        <v>325</v>
      </c>
      <c r="C588" s="18">
        <v>2025.4</v>
      </c>
      <c r="D588" s="18">
        <v>2000</v>
      </c>
      <c r="E588" s="210">
        <v>1191</v>
      </c>
      <c r="F588" s="275">
        <f t="shared" si="83"/>
        <v>58.80319936802607</v>
      </c>
      <c r="G588" s="275">
        <f t="shared" si="84"/>
        <v>59.550000000000004</v>
      </c>
      <c r="H588" s="402"/>
    </row>
    <row r="589" spans="1:8" ht="15">
      <c r="A589" s="199">
        <v>54</v>
      </c>
      <c r="B589" s="284" t="s">
        <v>155</v>
      </c>
      <c r="C589" s="83">
        <f>SUM(C590)</f>
        <v>0</v>
      </c>
      <c r="D589" s="83">
        <f>SUM(D590)</f>
        <v>0</v>
      </c>
      <c r="E589" s="83">
        <f>SUM(E590)</f>
        <v>0</v>
      </c>
      <c r="F589" s="275">
        <v>0</v>
      </c>
      <c r="G589" s="275">
        <v>0</v>
      </c>
      <c r="H589" s="402"/>
    </row>
    <row r="590" spans="1:8" ht="15">
      <c r="A590" s="198">
        <v>542</v>
      </c>
      <c r="B590" s="285" t="s">
        <v>156</v>
      </c>
      <c r="C590" s="197">
        <v>0</v>
      </c>
      <c r="D590" s="197">
        <v>0</v>
      </c>
      <c r="E590" s="274">
        <v>0</v>
      </c>
      <c r="F590" s="275">
        <v>0</v>
      </c>
      <c r="G590" s="275">
        <v>0</v>
      </c>
      <c r="H590" s="402"/>
    </row>
    <row r="591" spans="1:8" ht="15">
      <c r="A591" s="159" t="s">
        <v>326</v>
      </c>
      <c r="B591" s="160"/>
      <c r="C591" s="179">
        <f>SUM(C592)</f>
        <v>48993</v>
      </c>
      <c r="D591" s="179">
        <f aca="true" t="shared" si="85" ref="D591:E593">SUM(D592)</f>
        <v>90400</v>
      </c>
      <c r="E591" s="179">
        <f t="shared" si="85"/>
        <v>90251</v>
      </c>
      <c r="F591" s="275">
        <f t="shared" si="83"/>
        <v>184.21203029004144</v>
      </c>
      <c r="G591" s="275">
        <f aca="true" t="shared" si="86" ref="G591:G600">E591/D591*100</f>
        <v>99.83517699115045</v>
      </c>
      <c r="H591" s="402"/>
    </row>
    <row r="592" spans="1:8" ht="15">
      <c r="A592" s="157" t="s">
        <v>327</v>
      </c>
      <c r="B592" s="158"/>
      <c r="C592" s="180">
        <f>SUM(C593)</f>
        <v>48993</v>
      </c>
      <c r="D592" s="180">
        <f t="shared" si="85"/>
        <v>90400</v>
      </c>
      <c r="E592" s="180">
        <f t="shared" si="85"/>
        <v>90251</v>
      </c>
      <c r="F592" s="275">
        <f t="shared" si="83"/>
        <v>184.21203029004144</v>
      </c>
      <c r="G592" s="275">
        <f t="shared" si="86"/>
        <v>99.83517699115045</v>
      </c>
      <c r="H592" s="402"/>
    </row>
    <row r="593" spans="1:8" ht="15">
      <c r="A593" s="149" t="s">
        <v>328</v>
      </c>
      <c r="B593" s="144"/>
      <c r="C593" s="178">
        <f>SUM(C594)</f>
        <v>48993</v>
      </c>
      <c r="D593" s="178">
        <f t="shared" si="85"/>
        <v>90400</v>
      </c>
      <c r="E593" s="178">
        <f t="shared" si="85"/>
        <v>90251</v>
      </c>
      <c r="F593" s="275">
        <f t="shared" si="83"/>
        <v>184.21203029004144</v>
      </c>
      <c r="G593" s="275">
        <f t="shared" si="86"/>
        <v>99.83517699115045</v>
      </c>
      <c r="H593" s="402"/>
    </row>
    <row r="594" spans="1:8" ht="15">
      <c r="A594" s="128" t="s">
        <v>329</v>
      </c>
      <c r="B594" s="128"/>
      <c r="C594" s="177">
        <f>SUM(C595+C597+C599)</f>
        <v>48993</v>
      </c>
      <c r="D594" s="177">
        <f aca="true" t="shared" si="87" ref="D594:E594">SUM(D595+D597+D599)</f>
        <v>90400</v>
      </c>
      <c r="E594" s="177">
        <f t="shared" si="87"/>
        <v>90251</v>
      </c>
      <c r="F594" s="275">
        <f t="shared" si="83"/>
        <v>184.21203029004144</v>
      </c>
      <c r="G594" s="275">
        <f t="shared" si="86"/>
        <v>99.83517699115045</v>
      </c>
      <c r="H594" s="402"/>
    </row>
    <row r="595" spans="1:8" ht="15">
      <c r="A595" s="136">
        <v>329</v>
      </c>
      <c r="B595" s="253" t="s">
        <v>90</v>
      </c>
      <c r="C595" s="93">
        <f>SUM(C596:C596)</f>
        <v>3000</v>
      </c>
      <c r="D595" s="93">
        <f>SUM(D596:D596)</f>
        <v>5600</v>
      </c>
      <c r="E595" s="93">
        <f>SUM(E596:E596)</f>
        <v>5506</v>
      </c>
      <c r="F595" s="275">
        <f t="shared" si="83"/>
        <v>183.53333333333333</v>
      </c>
      <c r="G595" s="275">
        <f t="shared" si="86"/>
        <v>98.32142857142857</v>
      </c>
      <c r="H595" s="402"/>
    </row>
    <row r="596" spans="1:8" ht="15">
      <c r="A596" s="268">
        <v>3299902</v>
      </c>
      <c r="B596" s="255" t="s">
        <v>95</v>
      </c>
      <c r="C596" s="209">
        <v>3000</v>
      </c>
      <c r="D596" s="210">
        <v>5600</v>
      </c>
      <c r="E596" s="210">
        <v>5506</v>
      </c>
      <c r="F596" s="275">
        <f t="shared" si="83"/>
        <v>183.53333333333333</v>
      </c>
      <c r="G596" s="275">
        <f t="shared" si="86"/>
        <v>98.32142857142857</v>
      </c>
      <c r="H596" s="402"/>
    </row>
    <row r="597" spans="1:8" ht="15">
      <c r="A597" s="136">
        <v>381</v>
      </c>
      <c r="B597" s="253" t="s">
        <v>113</v>
      </c>
      <c r="C597" s="93">
        <f>SUM(C598)</f>
        <v>45993</v>
      </c>
      <c r="D597" s="93">
        <f>SUM(D598)</f>
        <v>23100</v>
      </c>
      <c r="E597" s="93">
        <f>SUM(E598)</f>
        <v>23057</v>
      </c>
      <c r="F597" s="275">
        <f t="shared" si="83"/>
        <v>50.131541756354224</v>
      </c>
      <c r="G597" s="275">
        <f t="shared" si="86"/>
        <v>99.8138528138528</v>
      </c>
      <c r="H597" s="402"/>
    </row>
    <row r="598" spans="1:8" ht="15">
      <c r="A598" s="268">
        <v>3811902</v>
      </c>
      <c r="B598" s="255" t="s">
        <v>330</v>
      </c>
      <c r="C598" s="210">
        <v>45993</v>
      </c>
      <c r="D598" s="210">
        <v>23100</v>
      </c>
      <c r="E598" s="210">
        <v>23057</v>
      </c>
      <c r="F598" s="275">
        <f t="shared" si="83"/>
        <v>50.131541756354224</v>
      </c>
      <c r="G598" s="275">
        <f t="shared" si="86"/>
        <v>99.8138528138528</v>
      </c>
      <c r="H598" s="402"/>
    </row>
    <row r="599" spans="1:8" ht="15">
      <c r="A599" s="484">
        <v>421</v>
      </c>
      <c r="B599" s="483" t="s">
        <v>141</v>
      </c>
      <c r="C599" s="93">
        <f>SUM(C600)</f>
        <v>0</v>
      </c>
      <c r="D599" s="93">
        <f aca="true" t="shared" si="88" ref="D599:E599">SUM(D600)</f>
        <v>61700</v>
      </c>
      <c r="E599" s="93">
        <f t="shared" si="88"/>
        <v>61688</v>
      </c>
      <c r="F599" s="275" t="e">
        <f t="shared" si="83"/>
        <v>#DIV/0!</v>
      </c>
      <c r="G599" s="275">
        <f t="shared" si="86"/>
        <v>99.9805510534846</v>
      </c>
      <c r="H599" s="402"/>
    </row>
    <row r="600" spans="1:8" ht="15">
      <c r="A600" s="268">
        <v>4214912</v>
      </c>
      <c r="B600" s="255" t="s">
        <v>690</v>
      </c>
      <c r="C600" s="210">
        <v>0</v>
      </c>
      <c r="D600" s="210">
        <v>61700</v>
      </c>
      <c r="E600" s="210">
        <v>61688</v>
      </c>
      <c r="F600" s="275" t="e">
        <f t="shared" si="83"/>
        <v>#DIV/0!</v>
      </c>
      <c r="G600" s="275">
        <f t="shared" si="86"/>
        <v>99.9805510534846</v>
      </c>
      <c r="H600" s="402"/>
    </row>
    <row r="601" spans="1:8" ht="15">
      <c r="A601" s="153" t="s">
        <v>331</v>
      </c>
      <c r="B601" s="148"/>
      <c r="C601" s="179">
        <f>SUM(C602)</f>
        <v>0</v>
      </c>
      <c r="D601" s="179">
        <f aca="true" t="shared" si="89" ref="D601:E605">SUM(D602)</f>
        <v>1000</v>
      </c>
      <c r="E601" s="179">
        <f t="shared" si="89"/>
        <v>0</v>
      </c>
      <c r="F601" s="275" t="e">
        <f t="shared" si="83"/>
        <v>#DIV/0!</v>
      </c>
      <c r="G601" s="275">
        <v>0</v>
      </c>
      <c r="H601" s="402"/>
    </row>
    <row r="602" spans="1:8" ht="15">
      <c r="A602" s="151" t="s">
        <v>332</v>
      </c>
      <c r="B602" s="146"/>
      <c r="C602" s="180">
        <f>SUM(C603)</f>
        <v>0</v>
      </c>
      <c r="D602" s="180">
        <f t="shared" si="89"/>
        <v>1000</v>
      </c>
      <c r="E602" s="180">
        <f t="shared" si="89"/>
        <v>0</v>
      </c>
      <c r="F602" s="275" t="e">
        <f t="shared" si="83"/>
        <v>#DIV/0!</v>
      </c>
      <c r="G602" s="275">
        <v>0</v>
      </c>
      <c r="H602" s="402"/>
    </row>
    <row r="603" spans="1:8" ht="15">
      <c r="A603" s="149" t="s">
        <v>333</v>
      </c>
      <c r="B603" s="144"/>
      <c r="C603" s="178">
        <f>SUM(C604)</f>
        <v>0</v>
      </c>
      <c r="D603" s="178">
        <f t="shared" si="89"/>
        <v>1000</v>
      </c>
      <c r="E603" s="178">
        <f t="shared" si="89"/>
        <v>0</v>
      </c>
      <c r="F603" s="275" t="e">
        <f t="shared" si="83"/>
        <v>#DIV/0!</v>
      </c>
      <c r="G603" s="275">
        <v>0</v>
      </c>
      <c r="H603" s="402"/>
    </row>
    <row r="604" spans="1:8" ht="15">
      <c r="A604" s="451" t="s">
        <v>334</v>
      </c>
      <c r="B604" s="452"/>
      <c r="C604" s="206">
        <f>SUM(C605)</f>
        <v>0</v>
      </c>
      <c r="D604" s="206">
        <f t="shared" si="89"/>
        <v>1000</v>
      </c>
      <c r="E604" s="206">
        <f t="shared" si="89"/>
        <v>0</v>
      </c>
      <c r="F604" s="275" t="e">
        <f t="shared" si="83"/>
        <v>#DIV/0!</v>
      </c>
      <c r="G604" s="275">
        <v>0</v>
      </c>
      <c r="H604" s="402"/>
    </row>
    <row r="605" spans="1:8" ht="15">
      <c r="A605" s="205">
        <v>352</v>
      </c>
      <c r="B605" s="238" t="s">
        <v>335</v>
      </c>
      <c r="C605" s="178">
        <f>SUM(C606)</f>
        <v>0</v>
      </c>
      <c r="D605" s="178">
        <f t="shared" si="89"/>
        <v>1000</v>
      </c>
      <c r="E605" s="178">
        <f t="shared" si="89"/>
        <v>0</v>
      </c>
      <c r="F605" s="275" t="e">
        <f t="shared" si="83"/>
        <v>#DIV/0!</v>
      </c>
      <c r="G605" s="275">
        <v>0</v>
      </c>
      <c r="H605" s="402"/>
    </row>
    <row r="606" spans="1:8" ht="15">
      <c r="A606" s="268">
        <v>3523</v>
      </c>
      <c r="B606" s="375" t="s">
        <v>335</v>
      </c>
      <c r="C606" s="209">
        <v>0</v>
      </c>
      <c r="D606" s="209">
        <v>1000</v>
      </c>
      <c r="E606" s="209">
        <v>0</v>
      </c>
      <c r="F606" s="275" t="e">
        <f t="shared" si="83"/>
        <v>#DIV/0!</v>
      </c>
      <c r="G606" s="275">
        <v>0</v>
      </c>
      <c r="H606" s="402"/>
    </row>
    <row r="607" spans="1:8" ht="15">
      <c r="A607" s="153" t="s">
        <v>336</v>
      </c>
      <c r="B607" s="239"/>
      <c r="C607" s="179">
        <f>SUM(C608+C633+C663+C671)</f>
        <v>675070.04</v>
      </c>
      <c r="D607" s="179">
        <f>SUM(D608+D633+D663+D671)</f>
        <v>681503.64</v>
      </c>
      <c r="E607" s="179">
        <f>SUM(E608+E633+E663+E671)</f>
        <v>671800</v>
      </c>
      <c r="F607" s="275">
        <f t="shared" si="83"/>
        <v>99.51559989242004</v>
      </c>
      <c r="G607" s="275">
        <f aca="true" t="shared" si="90" ref="G607:G621">E607/D607*100</f>
        <v>98.57614260138068</v>
      </c>
      <c r="H607" s="402"/>
    </row>
    <row r="608" spans="1:8" ht="15">
      <c r="A608" s="151" t="s">
        <v>337</v>
      </c>
      <c r="B608" s="240"/>
      <c r="C608" s="180">
        <f>SUM(C609+C627)</f>
        <v>318043.8</v>
      </c>
      <c r="D608" s="180">
        <f>SUM(D609+D627)</f>
        <v>337019</v>
      </c>
      <c r="E608" s="180">
        <f>SUM(E609+E627)</f>
        <v>336335</v>
      </c>
      <c r="F608" s="275">
        <f t="shared" si="83"/>
        <v>105.75115754496709</v>
      </c>
      <c r="G608" s="275">
        <f t="shared" si="90"/>
        <v>99.79704408356798</v>
      </c>
      <c r="H608" s="402"/>
    </row>
    <row r="609" spans="1:8" ht="15">
      <c r="A609" s="149" t="s">
        <v>338</v>
      </c>
      <c r="B609" s="241"/>
      <c r="C609" s="178">
        <f>SUM(C610+C619)</f>
        <v>318043.8</v>
      </c>
      <c r="D609" s="178">
        <f>SUM(D610+D619)</f>
        <v>232305</v>
      </c>
      <c r="E609" s="178">
        <f>SUM(E610+E619)</f>
        <v>231624</v>
      </c>
      <c r="F609" s="275">
        <f t="shared" si="83"/>
        <v>72.82770486329242</v>
      </c>
      <c r="G609" s="275">
        <f t="shared" si="90"/>
        <v>99.7068509072125</v>
      </c>
      <c r="H609" s="402"/>
    </row>
    <row r="610" spans="1:8" ht="15">
      <c r="A610" s="128" t="s">
        <v>270</v>
      </c>
      <c r="B610" s="232"/>
      <c r="C610" s="177">
        <f>SUM(C611+C613+C616)</f>
        <v>256455.13999999998</v>
      </c>
      <c r="D610" s="177">
        <f>SUM(D611+D613+D616)</f>
        <v>203722</v>
      </c>
      <c r="E610" s="177">
        <f>SUM(E611+E613+E616)</f>
        <v>209832</v>
      </c>
      <c r="F610" s="275">
        <f t="shared" si="83"/>
        <v>81.82015770867373</v>
      </c>
      <c r="G610" s="275">
        <f t="shared" si="90"/>
        <v>102.99918516409616</v>
      </c>
      <c r="H610" s="402"/>
    </row>
    <row r="611" spans="1:8" ht="15">
      <c r="A611" s="230">
        <v>311</v>
      </c>
      <c r="B611" s="223" t="s">
        <v>69</v>
      </c>
      <c r="C611" s="93">
        <f>SUM(C612)</f>
        <v>207896.77</v>
      </c>
      <c r="D611" s="93">
        <f>SUM(D612)</f>
        <v>168874</v>
      </c>
      <c r="E611" s="93">
        <f>SUM(E612)</f>
        <v>168876</v>
      </c>
      <c r="F611" s="275">
        <f t="shared" si="83"/>
        <v>81.2306992552121</v>
      </c>
      <c r="G611" s="275">
        <f t="shared" si="90"/>
        <v>100.00118431493303</v>
      </c>
      <c r="H611" s="402"/>
    </row>
    <row r="612" spans="1:8" ht="15">
      <c r="A612" s="231">
        <v>31111</v>
      </c>
      <c r="B612" s="269" t="s">
        <v>213</v>
      </c>
      <c r="C612" s="18">
        <v>207896.77</v>
      </c>
      <c r="D612" s="18">
        <v>168874</v>
      </c>
      <c r="E612" s="210">
        <v>168876</v>
      </c>
      <c r="F612" s="275">
        <f t="shared" si="83"/>
        <v>81.2306992552121</v>
      </c>
      <c r="G612" s="275">
        <f t="shared" si="90"/>
        <v>100.00118431493303</v>
      </c>
      <c r="H612" s="402"/>
    </row>
    <row r="613" spans="1:8" ht="15">
      <c r="A613" s="230">
        <v>312</v>
      </c>
      <c r="B613" s="254" t="s">
        <v>70</v>
      </c>
      <c r="C613" s="93">
        <f>SUM(C614:C615)</f>
        <v>12800</v>
      </c>
      <c r="D613" s="93">
        <f>SUM(D614:D615)</f>
        <v>11100</v>
      </c>
      <c r="E613" s="93">
        <f>SUM(E614:E615)</f>
        <v>11909</v>
      </c>
      <c r="F613" s="275">
        <f t="shared" si="83"/>
        <v>93.0390625</v>
      </c>
      <c r="G613" s="275">
        <f t="shared" si="90"/>
        <v>107.28828828828829</v>
      </c>
      <c r="H613" s="402"/>
    </row>
    <row r="614" spans="1:8" ht="15">
      <c r="A614" s="231">
        <v>31213</v>
      </c>
      <c r="B614" s="269" t="s">
        <v>214</v>
      </c>
      <c r="C614" s="134">
        <v>1200</v>
      </c>
      <c r="D614" s="134">
        <v>1200</v>
      </c>
      <c r="E614" s="210">
        <v>1200</v>
      </c>
      <c r="F614" s="275">
        <f t="shared" si="83"/>
        <v>100</v>
      </c>
      <c r="G614" s="275">
        <f t="shared" si="90"/>
        <v>100</v>
      </c>
      <c r="H614" s="402"/>
    </row>
    <row r="615" spans="1:8" ht="15">
      <c r="A615" s="231">
        <v>31219</v>
      </c>
      <c r="B615" s="269" t="s">
        <v>736</v>
      </c>
      <c r="C615" s="134">
        <v>11600</v>
      </c>
      <c r="D615" s="18">
        <v>9900</v>
      </c>
      <c r="E615" s="210">
        <v>10709</v>
      </c>
      <c r="F615" s="275">
        <f t="shared" si="83"/>
        <v>92.31896551724138</v>
      </c>
      <c r="G615" s="275">
        <f t="shared" si="90"/>
        <v>108.17171717171716</v>
      </c>
      <c r="H615" s="402"/>
    </row>
    <row r="616" spans="1:8" ht="15">
      <c r="A616" s="230">
        <v>313</v>
      </c>
      <c r="B616" s="254" t="s">
        <v>71</v>
      </c>
      <c r="C616" s="93">
        <f>SUM(C617:C618)</f>
        <v>35758.37</v>
      </c>
      <c r="D616" s="93">
        <f>SUM(D617:D618)</f>
        <v>23748</v>
      </c>
      <c r="E616" s="93">
        <f>SUM(E617:E618)</f>
        <v>29047</v>
      </c>
      <c r="F616" s="275">
        <f t="shared" si="83"/>
        <v>81.23133129390405</v>
      </c>
      <c r="G616" s="275">
        <f t="shared" si="90"/>
        <v>122.31345797540844</v>
      </c>
      <c r="H616" s="402"/>
    </row>
    <row r="617" spans="1:8" ht="15">
      <c r="A617" s="231">
        <v>3132</v>
      </c>
      <c r="B617" s="269" t="s">
        <v>561</v>
      </c>
      <c r="C617" s="18">
        <v>32224.04</v>
      </c>
      <c r="D617" s="18">
        <v>20704</v>
      </c>
      <c r="E617" s="210">
        <v>26177</v>
      </c>
      <c r="F617" s="275">
        <f t="shared" si="83"/>
        <v>81.23438277757847</v>
      </c>
      <c r="G617" s="275">
        <f t="shared" si="90"/>
        <v>126.4345054095827</v>
      </c>
      <c r="H617" s="402"/>
    </row>
    <row r="618" spans="1:8" ht="15">
      <c r="A618" s="385">
        <v>3133</v>
      </c>
      <c r="B618" s="386" t="s">
        <v>218</v>
      </c>
      <c r="C618" s="18">
        <v>3534.33</v>
      </c>
      <c r="D618" s="18">
        <v>3044</v>
      </c>
      <c r="E618" s="210">
        <v>2870</v>
      </c>
      <c r="F618" s="275">
        <f t="shared" si="83"/>
        <v>81.2035095760724</v>
      </c>
      <c r="G618" s="275">
        <f t="shared" si="90"/>
        <v>94.28383705650461</v>
      </c>
      <c r="H618" s="402"/>
    </row>
    <row r="619" spans="1:8" ht="15">
      <c r="A619" s="232" t="s">
        <v>339</v>
      </c>
      <c r="B619" s="234"/>
      <c r="C619" s="177">
        <f>SUM(C620+C622+C624)</f>
        <v>61588.66</v>
      </c>
      <c r="D619" s="177">
        <f>SUM(D620+D624)</f>
        <v>28583</v>
      </c>
      <c r="E619" s="177">
        <f>SUM(E620+E624)</f>
        <v>21792</v>
      </c>
      <c r="F619" s="275">
        <f t="shared" si="83"/>
        <v>35.38313709049685</v>
      </c>
      <c r="G619" s="275">
        <f t="shared" si="90"/>
        <v>76.2411223454501</v>
      </c>
      <c r="H619" s="402"/>
    </row>
    <row r="620" spans="1:8" ht="15">
      <c r="A620" s="230">
        <v>422</v>
      </c>
      <c r="B620" s="236" t="s">
        <v>146</v>
      </c>
      <c r="C620" s="93">
        <f>SUM(C621)</f>
        <v>60010.25</v>
      </c>
      <c r="D620" s="93">
        <f>SUM(D621)</f>
        <v>14000</v>
      </c>
      <c r="E620" s="93">
        <f>SUM(E621)</f>
        <v>3039</v>
      </c>
      <c r="F620" s="275">
        <f t="shared" si="83"/>
        <v>5.064134876958519</v>
      </c>
      <c r="G620" s="275">
        <f t="shared" si="90"/>
        <v>21.70714285714286</v>
      </c>
      <c r="H620" s="402"/>
    </row>
    <row r="621" spans="1:8" ht="15">
      <c r="A621" s="231">
        <v>4227</v>
      </c>
      <c r="B621" s="269" t="s">
        <v>340</v>
      </c>
      <c r="C621" s="18">
        <v>60010.25</v>
      </c>
      <c r="D621" s="18">
        <v>14000</v>
      </c>
      <c r="E621" s="18">
        <v>3039</v>
      </c>
      <c r="F621" s="275">
        <f t="shared" si="83"/>
        <v>5.064134876958519</v>
      </c>
      <c r="G621" s="275">
        <f t="shared" si="90"/>
        <v>21.70714285714286</v>
      </c>
      <c r="H621" s="402"/>
    </row>
    <row r="622" spans="1:8" ht="15">
      <c r="A622" s="230">
        <v>423</v>
      </c>
      <c r="B622" s="236" t="s">
        <v>463</v>
      </c>
      <c r="C622" s="93">
        <f>SUM(C623)</f>
        <v>0</v>
      </c>
      <c r="D622" s="93">
        <f>SUM(D623)</f>
        <v>0</v>
      </c>
      <c r="E622" s="93">
        <f>SUM(E623)</f>
        <v>0</v>
      </c>
      <c r="F622" s="275">
        <v>0</v>
      </c>
      <c r="G622" s="275">
        <v>0</v>
      </c>
      <c r="H622" s="402"/>
    </row>
    <row r="623" spans="1:8" ht="15">
      <c r="A623" s="231">
        <v>42315</v>
      </c>
      <c r="B623" s="271" t="s">
        <v>464</v>
      </c>
      <c r="C623" s="18">
        <v>0</v>
      </c>
      <c r="D623" s="18">
        <v>0</v>
      </c>
      <c r="E623" s="18">
        <v>0</v>
      </c>
      <c r="F623" s="275">
        <v>0</v>
      </c>
      <c r="G623" s="275">
        <v>0</v>
      </c>
      <c r="H623" s="402"/>
    </row>
    <row r="624" spans="1:8" ht="15">
      <c r="A624" s="230">
        <v>322</v>
      </c>
      <c r="B624" s="281" t="s">
        <v>77</v>
      </c>
      <c r="C624" s="93">
        <f>SUM(C625:C626)</f>
        <v>1578.41</v>
      </c>
      <c r="D624" s="93">
        <f>SUM(D625:D626)</f>
        <v>14583</v>
      </c>
      <c r="E624" s="93">
        <f>SUM(E625:E626)</f>
        <v>18753</v>
      </c>
      <c r="F624" s="275">
        <f t="shared" si="83"/>
        <v>1188.0943481098066</v>
      </c>
      <c r="G624" s="275">
        <f>E624/D624*100</f>
        <v>128.5949393128986</v>
      </c>
      <c r="H624" s="402"/>
    </row>
    <row r="625" spans="1:8" ht="15">
      <c r="A625" s="231">
        <v>32215</v>
      </c>
      <c r="B625" s="271" t="s">
        <v>341</v>
      </c>
      <c r="C625" s="18">
        <v>1279.91</v>
      </c>
      <c r="D625" s="18">
        <v>1500</v>
      </c>
      <c r="E625" s="210">
        <v>1293</v>
      </c>
      <c r="F625" s="275">
        <f t="shared" si="83"/>
        <v>101.02272816057378</v>
      </c>
      <c r="G625" s="275">
        <f>E625/D625*100</f>
        <v>86.2</v>
      </c>
      <c r="H625" s="402"/>
    </row>
    <row r="626" spans="1:8" ht="15">
      <c r="A626" s="231">
        <v>32251</v>
      </c>
      <c r="B626" s="271" t="s">
        <v>487</v>
      </c>
      <c r="C626" s="18">
        <v>298.5</v>
      </c>
      <c r="D626" s="18">
        <v>13083</v>
      </c>
      <c r="E626" s="210">
        <v>17460</v>
      </c>
      <c r="F626" s="275">
        <f t="shared" si="83"/>
        <v>5849.246231155778</v>
      </c>
      <c r="G626" s="275">
        <f>E626/D626*100</f>
        <v>133.45562944278834</v>
      </c>
      <c r="H626" s="402"/>
    </row>
    <row r="627" spans="1:8" ht="15">
      <c r="A627" s="244" t="s">
        <v>342</v>
      </c>
      <c r="B627" s="233"/>
      <c r="C627" s="178">
        <f>SUM(C628)</f>
        <v>0</v>
      </c>
      <c r="D627" s="178">
        <f>SUM(D628)</f>
        <v>104714</v>
      </c>
      <c r="E627" s="178">
        <f>SUM(E628)</f>
        <v>104711</v>
      </c>
      <c r="F627" s="275" t="e">
        <f t="shared" si="83"/>
        <v>#DIV/0!</v>
      </c>
      <c r="G627" s="275">
        <f>E627/D627*100</f>
        <v>99.9971350535745</v>
      </c>
      <c r="H627" s="402"/>
    </row>
    <row r="628" spans="1:8" ht="15">
      <c r="A628" s="232" t="s">
        <v>343</v>
      </c>
      <c r="B628" s="232"/>
      <c r="C628" s="177">
        <f>SUM(C629+C631)</f>
        <v>0</v>
      </c>
      <c r="D628" s="177">
        <f>SUM(D629+D631)</f>
        <v>104714</v>
      </c>
      <c r="E628" s="177">
        <f>SUM(E629+E631)</f>
        <v>104711</v>
      </c>
      <c r="F628" s="275" t="e">
        <f t="shared" si="83"/>
        <v>#DIV/0!</v>
      </c>
      <c r="G628" s="275">
        <f aca="true" t="shared" si="91" ref="G628:G632">E628/D628*100</f>
        <v>99.9971350535745</v>
      </c>
      <c r="H628" s="402"/>
    </row>
    <row r="629" spans="1:8" ht="15">
      <c r="A629" s="230">
        <v>311</v>
      </c>
      <c r="B629" s="254" t="s">
        <v>69</v>
      </c>
      <c r="C629" s="93">
        <f>SUM(C630)</f>
        <v>0</v>
      </c>
      <c r="D629" s="93">
        <f>SUM(D630)</f>
        <v>89346</v>
      </c>
      <c r="E629" s="93">
        <f>SUM(E630)</f>
        <v>89344</v>
      </c>
      <c r="F629" s="275" t="e">
        <f t="shared" si="83"/>
        <v>#DIV/0!</v>
      </c>
      <c r="G629" s="275">
        <f t="shared" si="91"/>
        <v>99.99776151142748</v>
      </c>
      <c r="H629" s="402"/>
    </row>
    <row r="630" spans="1:8" ht="15">
      <c r="A630" s="231">
        <v>31111</v>
      </c>
      <c r="B630" s="269" t="s">
        <v>213</v>
      </c>
      <c r="C630" s="18">
        <v>0</v>
      </c>
      <c r="D630" s="18">
        <v>89346</v>
      </c>
      <c r="E630" s="210">
        <v>89344</v>
      </c>
      <c r="F630" s="275" t="e">
        <f t="shared" si="83"/>
        <v>#DIV/0!</v>
      </c>
      <c r="G630" s="275">
        <f t="shared" si="91"/>
        <v>99.99776151142748</v>
      </c>
      <c r="H630" s="402"/>
    </row>
    <row r="631" spans="1:8" ht="15">
      <c r="A631" s="230">
        <v>313</v>
      </c>
      <c r="B631" s="254" t="s">
        <v>71</v>
      </c>
      <c r="C631" s="93">
        <f>SUM(C632:C632)</f>
        <v>0</v>
      </c>
      <c r="D631" s="93">
        <f>SUM(D632:D632)</f>
        <v>15368</v>
      </c>
      <c r="E631" s="93">
        <f>SUM(E632:E632)</f>
        <v>15367</v>
      </c>
      <c r="F631" s="275" t="e">
        <f t="shared" si="83"/>
        <v>#DIV/0!</v>
      </c>
      <c r="G631" s="275">
        <f t="shared" si="91"/>
        <v>99.99349297241021</v>
      </c>
      <c r="H631" s="402"/>
    </row>
    <row r="632" spans="1:8" ht="15">
      <c r="A632" s="231">
        <v>313</v>
      </c>
      <c r="B632" s="269" t="s">
        <v>465</v>
      </c>
      <c r="C632" s="18">
        <v>0</v>
      </c>
      <c r="D632" s="18">
        <v>15368</v>
      </c>
      <c r="E632" s="210">
        <v>15367</v>
      </c>
      <c r="F632" s="275" t="e">
        <f t="shared" si="83"/>
        <v>#DIV/0!</v>
      </c>
      <c r="G632" s="275">
        <f t="shared" si="91"/>
        <v>99.99349297241021</v>
      </c>
      <c r="H632" s="402"/>
    </row>
    <row r="633" spans="1:8" ht="15">
      <c r="A633" s="245" t="s">
        <v>470</v>
      </c>
      <c r="B633" s="246"/>
      <c r="C633" s="180">
        <f aca="true" t="shared" si="92" ref="C633:D633">SUM(C634)</f>
        <v>169017.59000000003</v>
      </c>
      <c r="D633" s="180">
        <f t="shared" si="92"/>
        <v>226028.64</v>
      </c>
      <c r="E633" s="180">
        <f>SUM(E634)</f>
        <v>220235</v>
      </c>
      <c r="F633" s="275">
        <f t="shared" si="83"/>
        <v>130.30300574040842</v>
      </c>
      <c r="G633" s="275">
        <f aca="true" t="shared" si="93" ref="G633:G638">E633/D633*100</f>
        <v>97.43676730524061</v>
      </c>
      <c r="H633" s="402"/>
    </row>
    <row r="634" spans="1:8" ht="15">
      <c r="A634" s="247" t="s">
        <v>344</v>
      </c>
      <c r="B634" s="248"/>
      <c r="C634" s="178">
        <f>SUM(C635+C639+C658)</f>
        <v>169017.59000000003</v>
      </c>
      <c r="D634" s="178">
        <f>SUM(D635+D639+D658)</f>
        <v>226028.64</v>
      </c>
      <c r="E634" s="178">
        <f>SUM(E635+E639+E658)</f>
        <v>220235</v>
      </c>
      <c r="F634" s="275">
        <f t="shared" si="83"/>
        <v>130.30300574040842</v>
      </c>
      <c r="G634" s="275">
        <f t="shared" si="93"/>
        <v>97.43676730524061</v>
      </c>
      <c r="H634" s="402"/>
    </row>
    <row r="635" spans="1:8" ht="15">
      <c r="A635" s="232" t="s">
        <v>691</v>
      </c>
      <c r="B635" s="234"/>
      <c r="C635" s="177">
        <f>SUM(C636)</f>
        <v>1675.54</v>
      </c>
      <c r="D635" s="177">
        <f aca="true" t="shared" si="94" ref="D635:E635">SUM(D636)</f>
        <v>3675</v>
      </c>
      <c r="E635" s="177">
        <f t="shared" si="94"/>
        <v>3181</v>
      </c>
      <c r="F635" s="275">
        <f t="shared" si="83"/>
        <v>189.84924263222604</v>
      </c>
      <c r="G635" s="275">
        <f t="shared" si="93"/>
        <v>86.5578231292517</v>
      </c>
      <c r="H635" s="402"/>
    </row>
    <row r="636" spans="1:8" ht="15">
      <c r="A636" s="230">
        <v>322</v>
      </c>
      <c r="B636" s="223" t="s">
        <v>77</v>
      </c>
      <c r="C636" s="93">
        <f>SUM(C637:C638)</f>
        <v>1675.54</v>
      </c>
      <c r="D636" s="93">
        <f>SUM(D637:D638)</f>
        <v>3675</v>
      </c>
      <c r="E636" s="93">
        <f>SUM(E637:E638)</f>
        <v>3181</v>
      </c>
      <c r="F636" s="275">
        <f t="shared" si="83"/>
        <v>189.84924263222604</v>
      </c>
      <c r="G636" s="275">
        <f t="shared" si="93"/>
        <v>86.5578231292517</v>
      </c>
      <c r="H636" s="402"/>
    </row>
    <row r="637" spans="1:8" ht="15">
      <c r="A637" s="231">
        <v>3223106</v>
      </c>
      <c r="B637" s="269" t="s">
        <v>345</v>
      </c>
      <c r="C637" s="18">
        <v>1547.54</v>
      </c>
      <c r="D637" s="18">
        <v>1810</v>
      </c>
      <c r="E637" s="210">
        <v>1316</v>
      </c>
      <c r="F637" s="275">
        <f t="shared" si="83"/>
        <v>85.03818964291715</v>
      </c>
      <c r="G637" s="275">
        <f t="shared" si="93"/>
        <v>72.70718232044199</v>
      </c>
      <c r="H637" s="402"/>
    </row>
    <row r="638" spans="1:8" ht="15">
      <c r="A638" s="231">
        <v>322410</v>
      </c>
      <c r="B638" s="269" t="s">
        <v>486</v>
      </c>
      <c r="C638" s="18">
        <v>128</v>
      </c>
      <c r="D638" s="18">
        <v>1865</v>
      </c>
      <c r="E638" s="210">
        <v>1865</v>
      </c>
      <c r="F638" s="275">
        <f t="shared" si="83"/>
        <v>1457.03125</v>
      </c>
      <c r="G638" s="275">
        <f t="shared" si="93"/>
        <v>100</v>
      </c>
      <c r="H638" s="402"/>
    </row>
    <row r="639" spans="1:8" ht="15">
      <c r="A639" s="267" t="s">
        <v>695</v>
      </c>
      <c r="B639" s="226"/>
      <c r="C639" s="177">
        <f>SUM(C640+C648+C656)</f>
        <v>160458.38</v>
      </c>
      <c r="D639" s="177">
        <f>SUM(D640+D648+D656)</f>
        <v>208904.64</v>
      </c>
      <c r="E639" s="177">
        <f>SUM(E640+E648+E656)</f>
        <v>203380</v>
      </c>
      <c r="F639" s="275">
        <f t="shared" si="83"/>
        <v>126.74937887320064</v>
      </c>
      <c r="G639" s="275">
        <f aca="true" t="shared" si="95" ref="G639:G660">E639/D639*100</f>
        <v>97.3554249441276</v>
      </c>
      <c r="H639" s="402"/>
    </row>
    <row r="640" spans="1:8" ht="15">
      <c r="A640" s="230">
        <v>322</v>
      </c>
      <c r="B640" s="223" t="s">
        <v>77</v>
      </c>
      <c r="C640" s="93">
        <f>SUM(C641:C647)</f>
        <v>65124.28999999999</v>
      </c>
      <c r="D640" s="93">
        <f>SUM(D641:D647)</f>
        <v>101294</v>
      </c>
      <c r="E640" s="93">
        <f>SUM(E641:E647)</f>
        <v>94862</v>
      </c>
      <c r="F640" s="275">
        <f t="shared" si="83"/>
        <v>145.66300837982266</v>
      </c>
      <c r="G640" s="275">
        <f t="shared" si="95"/>
        <v>93.65016684107647</v>
      </c>
      <c r="H640" s="402"/>
    </row>
    <row r="641" spans="1:9" ht="15">
      <c r="A641" s="231">
        <v>32245</v>
      </c>
      <c r="B641" s="224" t="s">
        <v>346</v>
      </c>
      <c r="C641" s="210">
        <v>502.73</v>
      </c>
      <c r="D641" s="18">
        <v>23238</v>
      </c>
      <c r="E641" s="210">
        <v>22608</v>
      </c>
      <c r="F641" s="275">
        <v>0</v>
      </c>
      <c r="G641" s="275">
        <f t="shared" si="95"/>
        <v>97.2889233152595</v>
      </c>
      <c r="H641" s="402"/>
      <c r="I641" s="500"/>
    </row>
    <row r="642" spans="1:8" ht="24">
      <c r="A642" s="231">
        <v>32244</v>
      </c>
      <c r="B642" s="291" t="s">
        <v>347</v>
      </c>
      <c r="C642" s="210">
        <v>17926.51</v>
      </c>
      <c r="D642" s="18">
        <v>23237</v>
      </c>
      <c r="E642" s="210">
        <v>22731</v>
      </c>
      <c r="F642" s="275">
        <f t="shared" si="83"/>
        <v>126.80103377623419</v>
      </c>
      <c r="G642" s="275">
        <f t="shared" si="95"/>
        <v>97.82243835262727</v>
      </c>
      <c r="H642" s="402"/>
    </row>
    <row r="643" spans="1:8" ht="15">
      <c r="A643" s="231">
        <v>32249</v>
      </c>
      <c r="B643" s="291" t="s">
        <v>692</v>
      </c>
      <c r="C643" s="210">
        <v>0</v>
      </c>
      <c r="D643" s="18">
        <v>7785</v>
      </c>
      <c r="E643" s="210">
        <v>215</v>
      </c>
      <c r="F643" s="275" t="e">
        <f t="shared" si="83"/>
        <v>#DIV/0!</v>
      </c>
      <c r="G643" s="275">
        <f t="shared" si="95"/>
        <v>2.7617212588310855</v>
      </c>
      <c r="H643" s="402"/>
    </row>
    <row r="644" spans="1:8" ht="15">
      <c r="A644" s="231">
        <v>3223405</v>
      </c>
      <c r="B644" s="224" t="s">
        <v>348</v>
      </c>
      <c r="C644" s="210">
        <v>13240.05</v>
      </c>
      <c r="D644" s="18">
        <v>16065</v>
      </c>
      <c r="E644" s="210">
        <v>18072</v>
      </c>
      <c r="F644" s="275">
        <f t="shared" si="83"/>
        <v>136.49495281362232</v>
      </c>
      <c r="G644" s="275">
        <f t="shared" si="95"/>
        <v>112.49299719887955</v>
      </c>
      <c r="H644" s="402"/>
    </row>
    <row r="645" spans="1:8" ht="15">
      <c r="A645" s="231">
        <v>3223406</v>
      </c>
      <c r="B645" s="224" t="s">
        <v>349</v>
      </c>
      <c r="C645" s="210">
        <v>11022.5</v>
      </c>
      <c r="D645" s="18">
        <v>9448</v>
      </c>
      <c r="E645" s="210">
        <v>9448</v>
      </c>
      <c r="F645" s="275">
        <f t="shared" si="83"/>
        <v>85.71558176457246</v>
      </c>
      <c r="G645" s="275">
        <f t="shared" si="95"/>
        <v>100</v>
      </c>
      <c r="H645" s="402"/>
    </row>
    <row r="646" spans="1:8" ht="15">
      <c r="A646" s="231">
        <v>3223407</v>
      </c>
      <c r="B646" s="224" t="s">
        <v>350</v>
      </c>
      <c r="C646" s="210">
        <v>10178.7</v>
      </c>
      <c r="D646" s="18">
        <v>11870</v>
      </c>
      <c r="E646" s="210">
        <v>12414</v>
      </c>
      <c r="F646" s="275">
        <f t="shared" si="83"/>
        <v>121.9605647086563</v>
      </c>
      <c r="G646" s="275">
        <f t="shared" si="95"/>
        <v>104.58298230834035</v>
      </c>
      <c r="H646" s="402"/>
    </row>
    <row r="647" spans="1:8" ht="15">
      <c r="A647" s="231">
        <v>3223408</v>
      </c>
      <c r="B647" s="224" t="s">
        <v>351</v>
      </c>
      <c r="C647" s="210">
        <v>12253.8</v>
      </c>
      <c r="D647" s="18">
        <v>9651</v>
      </c>
      <c r="E647" s="210">
        <v>9374</v>
      </c>
      <c r="F647" s="275">
        <f aca="true" t="shared" si="96" ref="F647:F710">E647/C647*100</f>
        <v>76.49871876479133</v>
      </c>
      <c r="G647" s="275">
        <f t="shared" si="95"/>
        <v>97.12983110558491</v>
      </c>
      <c r="H647" s="402"/>
    </row>
    <row r="648" spans="1:8" ht="15">
      <c r="A648" s="230">
        <v>323</v>
      </c>
      <c r="B648" s="236" t="s">
        <v>82</v>
      </c>
      <c r="C648" s="93">
        <f>SUM(C649:C655)</f>
        <v>91678.42</v>
      </c>
      <c r="D648" s="93">
        <f>SUM(D649:D655)</f>
        <v>106440.64</v>
      </c>
      <c r="E648" s="93">
        <f>SUM(E649:E655)</f>
        <v>106380</v>
      </c>
      <c r="F648" s="275">
        <f t="shared" si="96"/>
        <v>116.0360311619681</v>
      </c>
      <c r="G648" s="275">
        <f t="shared" si="95"/>
        <v>99.94302927904229</v>
      </c>
      <c r="H648" s="402"/>
    </row>
    <row r="649" spans="1:8" ht="15">
      <c r="A649" s="231">
        <v>3231102</v>
      </c>
      <c r="B649" s="225" t="s">
        <v>232</v>
      </c>
      <c r="C649" s="394">
        <v>2278.37</v>
      </c>
      <c r="D649" s="134">
        <v>1999.64</v>
      </c>
      <c r="E649" s="209">
        <v>1843</v>
      </c>
      <c r="F649" s="275">
        <f t="shared" si="96"/>
        <v>80.89116341946216</v>
      </c>
      <c r="G649" s="275">
        <f t="shared" si="95"/>
        <v>92.16658998619751</v>
      </c>
      <c r="H649" s="402"/>
    </row>
    <row r="650" spans="1:8" ht="15">
      <c r="A650" s="231">
        <v>3232101</v>
      </c>
      <c r="B650" s="225" t="s">
        <v>693</v>
      </c>
      <c r="C650" s="394">
        <v>0</v>
      </c>
      <c r="D650" s="134">
        <v>1500</v>
      </c>
      <c r="E650" s="209">
        <v>0</v>
      </c>
      <c r="F650" s="275" t="e">
        <f t="shared" si="96"/>
        <v>#DIV/0!</v>
      </c>
      <c r="G650" s="275">
        <f t="shared" si="95"/>
        <v>0</v>
      </c>
      <c r="H650" s="402"/>
    </row>
    <row r="651" spans="1:8" ht="15">
      <c r="A651" s="231">
        <v>3232201</v>
      </c>
      <c r="B651" s="224" t="s">
        <v>352</v>
      </c>
      <c r="C651" s="210">
        <v>25668.25</v>
      </c>
      <c r="D651" s="18">
        <v>34304</v>
      </c>
      <c r="E651" s="210">
        <v>34304</v>
      </c>
      <c r="F651" s="275">
        <f t="shared" si="96"/>
        <v>133.64370379749303</v>
      </c>
      <c r="G651" s="275">
        <f t="shared" si="95"/>
        <v>100</v>
      </c>
      <c r="H651" s="402"/>
    </row>
    <row r="652" spans="1:8" ht="15">
      <c r="A652" s="231">
        <v>3232904</v>
      </c>
      <c r="B652" s="291" t="s">
        <v>353</v>
      </c>
      <c r="C652" s="210">
        <v>48275</v>
      </c>
      <c r="D652" s="18">
        <v>53144</v>
      </c>
      <c r="E652" s="210">
        <v>53144</v>
      </c>
      <c r="F652" s="275">
        <f t="shared" si="96"/>
        <v>110.08596582081822</v>
      </c>
      <c r="G652" s="275">
        <f t="shared" si="95"/>
        <v>100</v>
      </c>
      <c r="H652" s="402"/>
    </row>
    <row r="653" spans="1:8" ht="15">
      <c r="A653" s="231">
        <v>3234200</v>
      </c>
      <c r="B653" s="224" t="s">
        <v>354</v>
      </c>
      <c r="C653" s="210">
        <v>2395.64</v>
      </c>
      <c r="D653" s="18">
        <v>4192</v>
      </c>
      <c r="E653" s="210">
        <v>4509</v>
      </c>
      <c r="F653" s="275">
        <f t="shared" si="96"/>
        <v>188.21692741814297</v>
      </c>
      <c r="G653" s="275">
        <f t="shared" si="95"/>
        <v>107.56202290076335</v>
      </c>
      <c r="H653" s="402"/>
    </row>
    <row r="654" spans="1:8" ht="15">
      <c r="A654" s="231">
        <v>32349</v>
      </c>
      <c r="B654" s="224" t="s">
        <v>737</v>
      </c>
      <c r="C654" s="210">
        <v>10259.5</v>
      </c>
      <c r="D654" s="18">
        <v>10260</v>
      </c>
      <c r="E654" s="210">
        <v>10260</v>
      </c>
      <c r="F654" s="275">
        <f t="shared" si="96"/>
        <v>100.00487353184853</v>
      </c>
      <c r="G654" s="275">
        <f t="shared" si="95"/>
        <v>100</v>
      </c>
      <c r="H654" s="402"/>
    </row>
    <row r="655" spans="1:8" ht="15">
      <c r="A655" s="231">
        <v>323941</v>
      </c>
      <c r="B655" s="224" t="s">
        <v>355</v>
      </c>
      <c r="C655" s="210">
        <v>2801.66</v>
      </c>
      <c r="D655" s="18">
        <v>1041</v>
      </c>
      <c r="E655" s="210">
        <v>2320</v>
      </c>
      <c r="F655" s="275">
        <f t="shared" si="96"/>
        <v>82.80804951350271</v>
      </c>
      <c r="G655" s="275">
        <f t="shared" si="95"/>
        <v>222.8626320845341</v>
      </c>
      <c r="H655" s="402"/>
    </row>
    <row r="656" spans="1:8" ht="15">
      <c r="A656" s="242">
        <v>329</v>
      </c>
      <c r="B656" s="228" t="s">
        <v>323</v>
      </c>
      <c r="C656" s="93">
        <f>SUM(C657)</f>
        <v>3655.67</v>
      </c>
      <c r="D656" s="93">
        <f>SUM(D657)</f>
        <v>1170</v>
      </c>
      <c r="E656" s="93">
        <f>SUM(E657)</f>
        <v>2138</v>
      </c>
      <c r="F656" s="275">
        <f t="shared" si="96"/>
        <v>58.484491215016675</v>
      </c>
      <c r="G656" s="275">
        <f t="shared" si="95"/>
        <v>182.73504273504273</v>
      </c>
      <c r="H656" s="402"/>
    </row>
    <row r="657" spans="1:8" ht="15">
      <c r="A657" s="243">
        <v>329211</v>
      </c>
      <c r="B657" s="229" t="s">
        <v>356</v>
      </c>
      <c r="C657" s="18">
        <v>3655.67</v>
      </c>
      <c r="D657" s="18">
        <v>1170</v>
      </c>
      <c r="E657" s="210">
        <v>2138</v>
      </c>
      <c r="F657" s="275">
        <f t="shared" si="96"/>
        <v>58.484491215016675</v>
      </c>
      <c r="G657" s="275">
        <f t="shared" si="95"/>
        <v>182.73504273504273</v>
      </c>
      <c r="H657" s="402"/>
    </row>
    <row r="658" spans="1:8" ht="15">
      <c r="A658" s="267" t="s">
        <v>527</v>
      </c>
      <c r="B658" s="226"/>
      <c r="C658" s="177">
        <f>SUM(C659+C661)</f>
        <v>6883.67</v>
      </c>
      <c r="D658" s="177">
        <f>SUM(D659+D661)</f>
        <v>13449</v>
      </c>
      <c r="E658" s="177">
        <f>SUM(E659+E661)</f>
        <v>13674</v>
      </c>
      <c r="F658" s="275">
        <f t="shared" si="96"/>
        <v>198.64403726500544</v>
      </c>
      <c r="G658" s="275">
        <f t="shared" si="95"/>
        <v>101.6729868391702</v>
      </c>
      <c r="H658" s="402"/>
    </row>
    <row r="659" spans="1:8" ht="15">
      <c r="A659" s="230">
        <v>322</v>
      </c>
      <c r="B659" s="223" t="s">
        <v>77</v>
      </c>
      <c r="C659" s="93">
        <f>SUM(C660:C660)</f>
        <v>6230.53</v>
      </c>
      <c r="D659" s="93">
        <f>SUM(D660:D660)</f>
        <v>12800</v>
      </c>
      <c r="E659" s="93">
        <f>SUM(E660:E660)</f>
        <v>13026</v>
      </c>
      <c r="F659" s="275">
        <f t="shared" si="96"/>
        <v>209.0672864106264</v>
      </c>
      <c r="G659" s="275">
        <f t="shared" si="95"/>
        <v>101.765625</v>
      </c>
      <c r="H659" s="402"/>
    </row>
    <row r="660" spans="1:8" ht="15">
      <c r="A660" s="231">
        <v>3223105</v>
      </c>
      <c r="B660" s="224" t="s">
        <v>694</v>
      </c>
      <c r="C660" s="18">
        <v>6230.53</v>
      </c>
      <c r="D660" s="18">
        <v>12800</v>
      </c>
      <c r="E660" s="210">
        <v>13026</v>
      </c>
      <c r="F660" s="275">
        <f t="shared" si="96"/>
        <v>209.0672864106264</v>
      </c>
      <c r="G660" s="275">
        <f t="shared" si="95"/>
        <v>101.765625</v>
      </c>
      <c r="H660" s="402"/>
    </row>
    <row r="661" spans="1:8" ht="15">
      <c r="A661" s="230">
        <v>329</v>
      </c>
      <c r="B661" s="236" t="s">
        <v>112</v>
      </c>
      <c r="C661" s="207">
        <f>SUM(C662)</f>
        <v>653.14</v>
      </c>
      <c r="D661" s="93">
        <f aca="true" t="shared" si="97" ref="D661:E661">SUM(D662)</f>
        <v>649</v>
      </c>
      <c r="E661" s="93">
        <f t="shared" si="97"/>
        <v>648</v>
      </c>
      <c r="F661" s="275">
        <f t="shared" si="96"/>
        <v>99.21303242796338</v>
      </c>
      <c r="G661" s="275">
        <f aca="true" t="shared" si="98" ref="G661:G682">E661/D661*100</f>
        <v>99.84591679506933</v>
      </c>
      <c r="H661" s="402"/>
    </row>
    <row r="662" spans="1:8" ht="15">
      <c r="A662" s="231">
        <v>3299900</v>
      </c>
      <c r="B662" s="225" t="s">
        <v>528</v>
      </c>
      <c r="C662" s="209">
        <v>653.14</v>
      </c>
      <c r="D662" s="134">
        <v>649</v>
      </c>
      <c r="E662" s="209">
        <v>648</v>
      </c>
      <c r="F662" s="275">
        <f t="shared" si="96"/>
        <v>99.21303242796338</v>
      </c>
      <c r="G662" s="275">
        <f t="shared" si="98"/>
        <v>99.84591679506933</v>
      </c>
      <c r="H662" s="402"/>
    </row>
    <row r="663" spans="1:8" ht="15">
      <c r="A663" s="245" t="s">
        <v>367</v>
      </c>
      <c r="B663" s="246"/>
      <c r="C663" s="180">
        <f>SUM(C664)</f>
        <v>18968.699999999997</v>
      </c>
      <c r="D663" s="180">
        <f>SUM(D664)</f>
        <v>21600</v>
      </c>
      <c r="E663" s="180">
        <f>SUM(E664)</f>
        <v>7579</v>
      </c>
      <c r="F663" s="275">
        <f t="shared" si="96"/>
        <v>39.955294775076844</v>
      </c>
      <c r="G663" s="275">
        <f t="shared" si="98"/>
        <v>35.08796296296296</v>
      </c>
      <c r="H663" s="402"/>
    </row>
    <row r="664" spans="1:8" ht="15">
      <c r="A664" s="267" t="s">
        <v>371</v>
      </c>
      <c r="B664" s="226"/>
      <c r="C664" s="177">
        <f>SUM(C665+C669)</f>
        <v>18968.699999999997</v>
      </c>
      <c r="D664" s="177">
        <f>SUM(D665+D669)</f>
        <v>21600</v>
      </c>
      <c r="E664" s="177">
        <f>SUM(E665+E669)</f>
        <v>7579</v>
      </c>
      <c r="F664" s="275">
        <f t="shared" si="96"/>
        <v>39.955294775076844</v>
      </c>
      <c r="G664" s="275">
        <f t="shared" si="98"/>
        <v>35.08796296296296</v>
      </c>
      <c r="H664" s="402"/>
    </row>
    <row r="665" spans="1:8" ht="15">
      <c r="A665" s="230">
        <v>322</v>
      </c>
      <c r="B665" s="223" t="s">
        <v>77</v>
      </c>
      <c r="C665" s="93">
        <f>SUM(C666:C668)</f>
        <v>11618.699999999999</v>
      </c>
      <c r="D665" s="93">
        <f>SUM(D666:D668)</f>
        <v>13100</v>
      </c>
      <c r="E665" s="93">
        <f>SUM(E666:E668)</f>
        <v>7579</v>
      </c>
      <c r="F665" s="275">
        <f t="shared" si="96"/>
        <v>65.23104994534673</v>
      </c>
      <c r="G665" s="275">
        <f t="shared" si="98"/>
        <v>57.85496183206107</v>
      </c>
      <c r="H665" s="402"/>
    </row>
    <row r="666" spans="1:8" ht="15">
      <c r="A666" s="231">
        <v>3223104</v>
      </c>
      <c r="B666" s="224" t="s">
        <v>466</v>
      </c>
      <c r="C666" s="18">
        <v>9928.73</v>
      </c>
      <c r="D666" s="18">
        <v>11000</v>
      </c>
      <c r="E666" s="210">
        <v>7305</v>
      </c>
      <c r="F666" s="275">
        <f t="shared" si="96"/>
        <v>73.57436449576129</v>
      </c>
      <c r="G666" s="275">
        <f t="shared" si="98"/>
        <v>66.4090909090909</v>
      </c>
      <c r="H666" s="402"/>
    </row>
    <row r="667" spans="1:8" ht="15">
      <c r="A667" s="231">
        <v>3223409</v>
      </c>
      <c r="B667" s="224" t="s">
        <v>468</v>
      </c>
      <c r="C667" s="18">
        <v>1420.97</v>
      </c>
      <c r="D667" s="18">
        <v>1600</v>
      </c>
      <c r="E667" s="210">
        <v>0</v>
      </c>
      <c r="F667" s="275">
        <f t="shared" si="96"/>
        <v>0</v>
      </c>
      <c r="G667" s="275">
        <f t="shared" si="98"/>
        <v>0</v>
      </c>
      <c r="H667" s="402"/>
    </row>
    <row r="668" spans="1:8" ht="15">
      <c r="A668" s="231">
        <v>32247</v>
      </c>
      <c r="B668" s="224" t="s">
        <v>543</v>
      </c>
      <c r="C668" s="210">
        <v>269</v>
      </c>
      <c r="D668" s="18">
        <v>500</v>
      </c>
      <c r="E668" s="210">
        <v>274</v>
      </c>
      <c r="F668" s="275">
        <f t="shared" si="96"/>
        <v>101.85873605947955</v>
      </c>
      <c r="G668" s="275">
        <f t="shared" si="98"/>
        <v>54.800000000000004</v>
      </c>
      <c r="H668" s="402"/>
    </row>
    <row r="669" spans="1:8" ht="15">
      <c r="A669" s="230">
        <v>323</v>
      </c>
      <c r="B669" s="236" t="s">
        <v>82</v>
      </c>
      <c r="C669" s="93">
        <f>SUM(C670:C670)</f>
        <v>7350</v>
      </c>
      <c r="D669" s="93">
        <f>SUM(D670:D670)</f>
        <v>8500</v>
      </c>
      <c r="E669" s="93">
        <f>SUM(E670:E670)</f>
        <v>0</v>
      </c>
      <c r="F669" s="275">
        <f t="shared" si="96"/>
        <v>0</v>
      </c>
      <c r="G669" s="275">
        <f t="shared" si="98"/>
        <v>0</v>
      </c>
      <c r="H669" s="402"/>
    </row>
    <row r="670" spans="1:8" ht="15">
      <c r="A670" s="231">
        <v>3232102</v>
      </c>
      <c r="B670" s="225" t="s">
        <v>467</v>
      </c>
      <c r="C670" s="134">
        <v>7350</v>
      </c>
      <c r="D670" s="134">
        <v>8500</v>
      </c>
      <c r="E670" s="209">
        <v>0</v>
      </c>
      <c r="F670" s="275">
        <f t="shared" si="96"/>
        <v>0</v>
      </c>
      <c r="G670" s="275">
        <f t="shared" si="98"/>
        <v>0</v>
      </c>
      <c r="H670" s="402"/>
    </row>
    <row r="671" spans="1:8" ht="15">
      <c r="A671" s="245" t="s">
        <v>357</v>
      </c>
      <c r="B671" s="246"/>
      <c r="C671" s="180">
        <f aca="true" t="shared" si="99" ref="C671:E672">SUM(C672)</f>
        <v>169039.95</v>
      </c>
      <c r="D671" s="180">
        <f t="shared" si="99"/>
        <v>96856</v>
      </c>
      <c r="E671" s="180">
        <f t="shared" si="99"/>
        <v>107651</v>
      </c>
      <c r="F671" s="275">
        <f t="shared" si="96"/>
        <v>63.68376232955582</v>
      </c>
      <c r="G671" s="275">
        <f t="shared" si="98"/>
        <v>111.14541174527133</v>
      </c>
      <c r="H671" s="402"/>
    </row>
    <row r="672" spans="1:8" ht="15">
      <c r="A672" s="247" t="s">
        <v>358</v>
      </c>
      <c r="B672" s="248"/>
      <c r="C672" s="178">
        <f t="shared" si="99"/>
        <v>169039.95</v>
      </c>
      <c r="D672" s="178">
        <f t="shared" si="99"/>
        <v>96856</v>
      </c>
      <c r="E672" s="178">
        <f t="shared" si="99"/>
        <v>107651</v>
      </c>
      <c r="F672" s="275">
        <f t="shared" si="96"/>
        <v>63.68376232955582</v>
      </c>
      <c r="G672" s="275">
        <f t="shared" si="98"/>
        <v>111.14541174527133</v>
      </c>
      <c r="H672" s="402"/>
    </row>
    <row r="673" spans="1:8" ht="15">
      <c r="A673" s="232" t="s">
        <v>359</v>
      </c>
      <c r="B673" s="234"/>
      <c r="C673" s="177">
        <f>SUM(C674+C676)</f>
        <v>169039.95</v>
      </c>
      <c r="D673" s="177">
        <f>SUM(D674+D676)</f>
        <v>96856</v>
      </c>
      <c r="E673" s="177">
        <f>SUM(E674+E676)</f>
        <v>107651</v>
      </c>
      <c r="F673" s="275">
        <f t="shared" si="96"/>
        <v>63.68376232955582</v>
      </c>
      <c r="G673" s="275">
        <f t="shared" si="98"/>
        <v>111.14541174527133</v>
      </c>
      <c r="H673" s="402"/>
    </row>
    <row r="674" spans="1:8" ht="15">
      <c r="A674" s="230">
        <v>322</v>
      </c>
      <c r="B674" s="223" t="s">
        <v>77</v>
      </c>
      <c r="C674" s="93">
        <f>SUM(C675)</f>
        <v>94778.7</v>
      </c>
      <c r="D674" s="93">
        <f>SUM(D675)</f>
        <v>76747</v>
      </c>
      <c r="E674" s="93">
        <f>SUM(E675)</f>
        <v>87542</v>
      </c>
      <c r="F674" s="275">
        <f t="shared" si="96"/>
        <v>92.36463467002606</v>
      </c>
      <c r="G674" s="275">
        <f t="shared" si="98"/>
        <v>114.06569637901156</v>
      </c>
      <c r="H674" s="402"/>
    </row>
    <row r="675" spans="1:8" ht="15">
      <c r="A675" s="231">
        <v>3223101</v>
      </c>
      <c r="B675" s="224" t="s">
        <v>360</v>
      </c>
      <c r="C675" s="18">
        <v>94778.7</v>
      </c>
      <c r="D675" s="18">
        <v>76747</v>
      </c>
      <c r="E675" s="210">
        <v>87542</v>
      </c>
      <c r="F675" s="275">
        <f t="shared" si="96"/>
        <v>92.36463467002606</v>
      </c>
      <c r="G675" s="275">
        <f t="shared" si="98"/>
        <v>114.06569637901156</v>
      </c>
      <c r="H675" s="402"/>
    </row>
    <row r="676" spans="1:8" ht="15">
      <c r="A676" s="230">
        <v>323</v>
      </c>
      <c r="B676" s="223" t="s">
        <v>82</v>
      </c>
      <c r="C676" s="93">
        <f>SUM(C677)</f>
        <v>74261.25</v>
      </c>
      <c r="D676" s="93">
        <f>SUM(D677)</f>
        <v>20109</v>
      </c>
      <c r="E676" s="93">
        <f>SUM(E677)</f>
        <v>20109</v>
      </c>
      <c r="F676" s="275">
        <f t="shared" si="96"/>
        <v>27.078725445639552</v>
      </c>
      <c r="G676" s="275">
        <f t="shared" si="98"/>
        <v>100</v>
      </c>
      <c r="H676" s="402"/>
    </row>
    <row r="677" spans="1:8" ht="15">
      <c r="A677" s="231">
        <v>32324</v>
      </c>
      <c r="B677" s="224" t="s">
        <v>361</v>
      </c>
      <c r="C677" s="134">
        <v>74261.25</v>
      </c>
      <c r="D677" s="18">
        <v>20109</v>
      </c>
      <c r="E677" s="18">
        <v>20109</v>
      </c>
      <c r="F677" s="275">
        <f t="shared" si="96"/>
        <v>27.078725445639552</v>
      </c>
      <c r="G677" s="275">
        <f t="shared" si="98"/>
        <v>100</v>
      </c>
      <c r="H677" s="402"/>
    </row>
    <row r="678" spans="1:8" ht="15">
      <c r="A678" s="249" t="s">
        <v>362</v>
      </c>
      <c r="B678" s="250"/>
      <c r="C678" s="179">
        <f>SUM(C679+C692+C702)</f>
        <v>1069812.65</v>
      </c>
      <c r="D678" s="179">
        <f>SUM(D679+D692+D702)</f>
        <v>672250</v>
      </c>
      <c r="E678" s="179">
        <f>SUM(E679+E692+E702)</f>
        <v>372186</v>
      </c>
      <c r="F678" s="275">
        <f t="shared" si="96"/>
        <v>34.78982978935611</v>
      </c>
      <c r="G678" s="275">
        <f t="shared" si="98"/>
        <v>55.3642246188174</v>
      </c>
      <c r="H678" s="402"/>
    </row>
    <row r="679" spans="1:8" ht="15">
      <c r="A679" s="251" t="s">
        <v>332</v>
      </c>
      <c r="B679" s="252"/>
      <c r="C679" s="180">
        <f>SUM(C680)</f>
        <v>1027812.6499999999</v>
      </c>
      <c r="D679" s="180">
        <f aca="true" t="shared" si="100" ref="D679:E680">SUM(D680)</f>
        <v>659650</v>
      </c>
      <c r="E679" s="180">
        <f t="shared" si="100"/>
        <v>359585</v>
      </c>
      <c r="F679" s="275">
        <f t="shared" si="96"/>
        <v>34.985461601392046</v>
      </c>
      <c r="G679" s="275">
        <f t="shared" si="98"/>
        <v>54.51148336238914</v>
      </c>
      <c r="H679" s="402"/>
    </row>
    <row r="680" spans="1:8" ht="15">
      <c r="A680" s="247" t="s">
        <v>363</v>
      </c>
      <c r="B680" s="248"/>
      <c r="C680" s="178">
        <f>SUM(C681)</f>
        <v>1027812.6499999999</v>
      </c>
      <c r="D680" s="178">
        <f t="shared" si="100"/>
        <v>659650</v>
      </c>
      <c r="E680" s="178">
        <f t="shared" si="100"/>
        <v>359585</v>
      </c>
      <c r="F680" s="275">
        <f t="shared" si="96"/>
        <v>34.985461601392046</v>
      </c>
      <c r="G680" s="275">
        <f t="shared" si="98"/>
        <v>54.51148336238914</v>
      </c>
      <c r="H680" s="402"/>
    </row>
    <row r="681" spans="1:8" ht="15">
      <c r="A681" s="232" t="s">
        <v>364</v>
      </c>
      <c r="B681" s="234"/>
      <c r="C681" s="177">
        <f>SUM(C682+C689)</f>
        <v>1027812.6499999999</v>
      </c>
      <c r="D681" s="177">
        <f>SUM(D682+D689)</f>
        <v>659650</v>
      </c>
      <c r="E681" s="177">
        <f>SUM(E682+E689)</f>
        <v>359585</v>
      </c>
      <c r="F681" s="275">
        <f t="shared" si="96"/>
        <v>34.985461601392046</v>
      </c>
      <c r="G681" s="275">
        <f t="shared" si="98"/>
        <v>54.51148336238914</v>
      </c>
      <c r="H681" s="402"/>
    </row>
    <row r="682" spans="1:8" ht="15">
      <c r="A682" s="230">
        <v>421</v>
      </c>
      <c r="B682" s="223" t="s">
        <v>141</v>
      </c>
      <c r="C682" s="93">
        <f>SUM(C683:C688)</f>
        <v>1020413.07</v>
      </c>
      <c r="D682" s="93">
        <f>SUM(D683:D688)</f>
        <v>652150</v>
      </c>
      <c r="E682" s="93">
        <f>SUM(E683:E688)</f>
        <v>352148</v>
      </c>
      <c r="F682" s="275">
        <f t="shared" si="96"/>
        <v>34.510338053588434</v>
      </c>
      <c r="G682" s="275">
        <f t="shared" si="98"/>
        <v>53.9980065935751</v>
      </c>
      <c r="H682" s="402"/>
    </row>
    <row r="683" spans="1:10" ht="15">
      <c r="A683" s="255">
        <v>4214910</v>
      </c>
      <c r="B683" s="269" t="s">
        <v>696</v>
      </c>
      <c r="C683" s="275">
        <v>0</v>
      </c>
      <c r="D683" s="275">
        <v>633400</v>
      </c>
      <c r="E683" s="275">
        <v>333398</v>
      </c>
      <c r="F683" s="275" t="e">
        <f t="shared" si="96"/>
        <v>#DIV/0!</v>
      </c>
      <c r="G683" s="275">
        <v>0</v>
      </c>
      <c r="H683" s="402"/>
      <c r="J683" s="320"/>
    </row>
    <row r="684" spans="1:10" ht="15">
      <c r="A684" s="255">
        <v>4213101</v>
      </c>
      <c r="B684" s="269" t="s">
        <v>589</v>
      </c>
      <c r="C684" s="275">
        <v>358552.9</v>
      </c>
      <c r="D684" s="275">
        <v>0</v>
      </c>
      <c r="E684" s="275">
        <v>0</v>
      </c>
      <c r="F684" s="275">
        <f t="shared" si="96"/>
        <v>0</v>
      </c>
      <c r="G684" s="275" t="e">
        <f aca="true" t="shared" si="101" ref="G684:G695">E684/D684*100</f>
        <v>#DIV/0!</v>
      </c>
      <c r="H684" s="402">
        <f>SUM(C684)</f>
        <v>358552.9</v>
      </c>
      <c r="I684" s="402">
        <f>SUM(D684)</f>
        <v>0</v>
      </c>
      <c r="J684" s="402">
        <f>SUM(E684)</f>
        <v>0</v>
      </c>
    </row>
    <row r="685" spans="1:10" ht="15">
      <c r="A685" s="255">
        <v>4213102</v>
      </c>
      <c r="B685" s="269" t="s">
        <v>623</v>
      </c>
      <c r="C685" s="275">
        <v>71984.24</v>
      </c>
      <c r="D685" s="275">
        <v>9375</v>
      </c>
      <c r="E685" s="275">
        <v>9375</v>
      </c>
      <c r="F685" s="275">
        <f t="shared" si="96"/>
        <v>13.023684073069328</v>
      </c>
      <c r="G685" s="275">
        <f t="shared" si="101"/>
        <v>100</v>
      </c>
      <c r="H685" s="402"/>
      <c r="I685" s="402"/>
      <c r="J685" s="402"/>
    </row>
    <row r="686" spans="1:10" ht="15">
      <c r="A686" s="255">
        <v>4213103</v>
      </c>
      <c r="B686" s="269" t="s">
        <v>636</v>
      </c>
      <c r="C686" s="275">
        <v>39514.86</v>
      </c>
      <c r="D686" s="275">
        <v>0</v>
      </c>
      <c r="E686" s="275">
        <v>0</v>
      </c>
      <c r="F686" s="275">
        <f t="shared" si="96"/>
        <v>0</v>
      </c>
      <c r="G686" s="275" t="e">
        <f t="shared" si="101"/>
        <v>#DIV/0!</v>
      </c>
      <c r="H686" s="402"/>
      <c r="I686" s="402"/>
      <c r="J686" s="402"/>
    </row>
    <row r="687" spans="1:10" ht="15">
      <c r="A687" s="255">
        <v>4213104</v>
      </c>
      <c r="B687" s="269" t="s">
        <v>637</v>
      </c>
      <c r="C687" s="275">
        <v>98070.68</v>
      </c>
      <c r="D687" s="275">
        <v>0</v>
      </c>
      <c r="E687" s="275">
        <v>0</v>
      </c>
      <c r="F687" s="275">
        <f t="shared" si="96"/>
        <v>0</v>
      </c>
      <c r="G687" s="275" t="e">
        <f t="shared" si="101"/>
        <v>#DIV/0!</v>
      </c>
      <c r="H687" s="402"/>
      <c r="I687" s="402"/>
      <c r="J687" s="402"/>
    </row>
    <row r="688" spans="1:10" ht="15">
      <c r="A688" s="255">
        <v>4213105</v>
      </c>
      <c r="B688" s="269" t="s">
        <v>638</v>
      </c>
      <c r="C688" s="275">
        <v>452290.39</v>
      </c>
      <c r="D688" s="275">
        <v>9375</v>
      </c>
      <c r="E688" s="275">
        <v>9375</v>
      </c>
      <c r="F688" s="275">
        <f t="shared" si="96"/>
        <v>2.0727833726469402</v>
      </c>
      <c r="G688" s="275">
        <f t="shared" si="101"/>
        <v>100</v>
      </c>
      <c r="H688" s="402"/>
      <c r="I688" s="402"/>
      <c r="J688" s="402"/>
    </row>
    <row r="689" spans="1:10" ht="15">
      <c r="A689" s="253">
        <v>426</v>
      </c>
      <c r="B689" s="254" t="s">
        <v>150</v>
      </c>
      <c r="C689" s="208">
        <f>SUM(C690+C691)</f>
        <v>7399.58</v>
      </c>
      <c r="D689" s="208">
        <f aca="true" t="shared" si="102" ref="D689:E689">SUM(D690+D691)</f>
        <v>7500</v>
      </c>
      <c r="E689" s="208">
        <f t="shared" si="102"/>
        <v>7437</v>
      </c>
      <c r="F689" s="275">
        <f t="shared" si="96"/>
        <v>100.50570437781603</v>
      </c>
      <c r="G689" s="275">
        <f t="shared" si="101"/>
        <v>99.16</v>
      </c>
      <c r="H689" s="402"/>
      <c r="I689" s="402"/>
      <c r="J689" s="402"/>
    </row>
    <row r="690" spans="1:10" ht="15">
      <c r="A690" s="255">
        <v>4264101</v>
      </c>
      <c r="B690" s="269" t="s">
        <v>628</v>
      </c>
      <c r="C690" s="275">
        <v>7399.58</v>
      </c>
      <c r="D690" s="275">
        <v>0</v>
      </c>
      <c r="E690" s="275">
        <v>0</v>
      </c>
      <c r="F690" s="275">
        <f t="shared" si="96"/>
        <v>0</v>
      </c>
      <c r="G690" s="275" t="e">
        <f t="shared" si="101"/>
        <v>#DIV/0!</v>
      </c>
      <c r="H690" s="402"/>
      <c r="I690" s="402"/>
      <c r="J690" s="402"/>
    </row>
    <row r="691" spans="1:10" ht="15">
      <c r="A691" s="485">
        <v>4264103</v>
      </c>
      <c r="B691" s="271" t="s">
        <v>697</v>
      </c>
      <c r="C691" s="275">
        <v>0</v>
      </c>
      <c r="D691" s="275">
        <v>7500</v>
      </c>
      <c r="E691" s="275">
        <v>7437</v>
      </c>
      <c r="F691" s="275" t="e">
        <f t="shared" si="96"/>
        <v>#DIV/0!</v>
      </c>
      <c r="G691" s="275">
        <f t="shared" si="101"/>
        <v>99.16</v>
      </c>
      <c r="H691" s="402"/>
      <c r="I691" s="402"/>
      <c r="J691" s="402"/>
    </row>
    <row r="692" spans="1:8" ht="15">
      <c r="A692" s="245" t="s">
        <v>357</v>
      </c>
      <c r="B692" s="246"/>
      <c r="C692" s="180">
        <f>SUM(C693+C698)</f>
        <v>42000</v>
      </c>
      <c r="D692" s="180">
        <f>SUM(D693+D698)</f>
        <v>12600</v>
      </c>
      <c r="E692" s="180">
        <f>SUM(E693+E698)</f>
        <v>12601</v>
      </c>
      <c r="F692" s="275">
        <f t="shared" si="96"/>
        <v>30.002380952380953</v>
      </c>
      <c r="G692" s="275">
        <f t="shared" si="101"/>
        <v>100.0079365079365</v>
      </c>
      <c r="H692" s="402"/>
    </row>
    <row r="693" spans="1:8" ht="15">
      <c r="A693" s="247" t="s">
        <v>365</v>
      </c>
      <c r="B693" s="248"/>
      <c r="C693" s="178">
        <f>SUM(C694)</f>
        <v>42000</v>
      </c>
      <c r="D693" s="178">
        <f aca="true" t="shared" si="103" ref="D693:E694">SUM(D694)</f>
        <v>0</v>
      </c>
      <c r="E693" s="178">
        <f t="shared" si="103"/>
        <v>0</v>
      </c>
      <c r="F693" s="275">
        <f t="shared" si="96"/>
        <v>0</v>
      </c>
      <c r="G693" s="275" t="e">
        <f t="shared" si="101"/>
        <v>#DIV/0!</v>
      </c>
      <c r="H693" s="402"/>
    </row>
    <row r="694" spans="1:8" ht="15">
      <c r="A694" s="232" t="s">
        <v>366</v>
      </c>
      <c r="B694" s="234"/>
      <c r="C694" s="177">
        <f>SUM(C695)</f>
        <v>42000</v>
      </c>
      <c r="D694" s="177">
        <f t="shared" si="103"/>
        <v>0</v>
      </c>
      <c r="E694" s="177">
        <f t="shared" si="103"/>
        <v>0</v>
      </c>
      <c r="F694" s="275">
        <f t="shared" si="96"/>
        <v>0</v>
      </c>
      <c r="G694" s="275" t="e">
        <f t="shared" si="101"/>
        <v>#DIV/0!</v>
      </c>
      <c r="H694" s="402"/>
    </row>
    <row r="695" spans="1:8" ht="15">
      <c r="A695" s="253">
        <v>426</v>
      </c>
      <c r="B695" s="254" t="s">
        <v>150</v>
      </c>
      <c r="C695" s="207">
        <f aca="true" t="shared" si="104" ref="C695:D695">SUM(C696:C697)</f>
        <v>42000</v>
      </c>
      <c r="D695" s="207">
        <f t="shared" si="104"/>
        <v>0</v>
      </c>
      <c r="E695" s="207">
        <f>SUM(E696:E697)</f>
        <v>0</v>
      </c>
      <c r="F695" s="275">
        <f t="shared" si="96"/>
        <v>0</v>
      </c>
      <c r="G695" s="275" t="e">
        <f t="shared" si="101"/>
        <v>#DIV/0!</v>
      </c>
      <c r="H695" s="402"/>
    </row>
    <row r="696" spans="1:8" ht="15">
      <c r="A696" s="255">
        <v>42637</v>
      </c>
      <c r="B696" s="255" t="s">
        <v>469</v>
      </c>
      <c r="C696" s="209">
        <v>0</v>
      </c>
      <c r="D696" s="209">
        <v>0</v>
      </c>
      <c r="E696" s="209">
        <v>0</v>
      </c>
      <c r="F696" s="275" t="e">
        <f t="shared" si="96"/>
        <v>#DIV/0!</v>
      </c>
      <c r="G696" s="275">
        <v>0</v>
      </c>
      <c r="H696" s="402"/>
    </row>
    <row r="697" spans="1:8" ht="15">
      <c r="A697" s="255">
        <v>4264102</v>
      </c>
      <c r="B697" s="255" t="s">
        <v>640</v>
      </c>
      <c r="C697" s="209">
        <v>42000</v>
      </c>
      <c r="D697" s="209">
        <v>0</v>
      </c>
      <c r="E697" s="209">
        <v>0</v>
      </c>
      <c r="F697" s="275">
        <f t="shared" si="96"/>
        <v>0</v>
      </c>
      <c r="G697" s="275" t="e">
        <f>E697/D697*100</f>
        <v>#DIV/0!</v>
      </c>
      <c r="H697" s="402"/>
    </row>
    <row r="698" spans="1:8" ht="15">
      <c r="A698" s="244" t="s">
        <v>544</v>
      </c>
      <c r="B698" s="235"/>
      <c r="C698" s="178">
        <f>SUM(C699)</f>
        <v>0</v>
      </c>
      <c r="D698" s="178">
        <f aca="true" t="shared" si="105" ref="D698:E700">SUM(D699)</f>
        <v>12600</v>
      </c>
      <c r="E698" s="178">
        <f t="shared" si="105"/>
        <v>12601</v>
      </c>
      <c r="F698" s="275" t="e">
        <f t="shared" si="96"/>
        <v>#DIV/0!</v>
      </c>
      <c r="G698" s="275">
        <f aca="true" t="shared" si="106" ref="G698:G761">E698/D698*100</f>
        <v>100.0079365079365</v>
      </c>
      <c r="H698" s="402"/>
    </row>
    <row r="699" spans="1:8" ht="15">
      <c r="A699" s="232" t="s">
        <v>545</v>
      </c>
      <c r="B699" s="234"/>
      <c r="C699" s="177">
        <f>SUM(C700)</f>
        <v>0</v>
      </c>
      <c r="D699" s="177">
        <f t="shared" si="105"/>
        <v>12600</v>
      </c>
      <c r="E699" s="177">
        <f t="shared" si="105"/>
        <v>12601</v>
      </c>
      <c r="F699" s="275" t="e">
        <f t="shared" si="96"/>
        <v>#DIV/0!</v>
      </c>
      <c r="G699" s="275">
        <f t="shared" si="106"/>
        <v>100.0079365079365</v>
      </c>
      <c r="H699" s="402"/>
    </row>
    <row r="700" spans="1:8" ht="15">
      <c r="A700" s="230">
        <v>411</v>
      </c>
      <c r="B700" s="223" t="s">
        <v>138</v>
      </c>
      <c r="C700" s="93">
        <f>SUM(C701)</f>
        <v>0</v>
      </c>
      <c r="D700" s="93">
        <f t="shared" si="105"/>
        <v>12600</v>
      </c>
      <c r="E700" s="93">
        <f t="shared" si="105"/>
        <v>12601</v>
      </c>
      <c r="F700" s="275" t="e">
        <f t="shared" si="96"/>
        <v>#DIV/0!</v>
      </c>
      <c r="G700" s="275">
        <f t="shared" si="106"/>
        <v>100.0079365079365</v>
      </c>
      <c r="H700" s="402"/>
    </row>
    <row r="701" spans="1:8" ht="15">
      <c r="A701" s="231">
        <v>4111</v>
      </c>
      <c r="B701" s="224" t="s">
        <v>546</v>
      </c>
      <c r="C701" s="134">
        <v>0</v>
      </c>
      <c r="D701" s="18">
        <v>12600</v>
      </c>
      <c r="E701" s="18">
        <v>12601</v>
      </c>
      <c r="F701" s="275" t="e">
        <f t="shared" si="96"/>
        <v>#DIV/0!</v>
      </c>
      <c r="G701" s="275">
        <f t="shared" si="106"/>
        <v>100.0079365079365</v>
      </c>
      <c r="H701" s="402"/>
    </row>
    <row r="702" spans="1:8" ht="15">
      <c r="A702" s="245" t="s">
        <v>367</v>
      </c>
      <c r="B702" s="246"/>
      <c r="C702" s="180">
        <f aca="true" t="shared" si="107" ref="C702:E704">SUM(C703)</f>
        <v>0</v>
      </c>
      <c r="D702" s="180">
        <f t="shared" si="107"/>
        <v>0</v>
      </c>
      <c r="E702" s="180">
        <f t="shared" si="107"/>
        <v>0</v>
      </c>
      <c r="F702" s="275" t="e">
        <f t="shared" si="96"/>
        <v>#DIV/0!</v>
      </c>
      <c r="G702" s="275" t="e">
        <f t="shared" si="106"/>
        <v>#DIV/0!</v>
      </c>
      <c r="H702" s="402"/>
    </row>
    <row r="703" spans="1:8" ht="15">
      <c r="A703" s="247" t="s">
        <v>368</v>
      </c>
      <c r="B703" s="248"/>
      <c r="C703" s="178">
        <f t="shared" si="107"/>
        <v>0</v>
      </c>
      <c r="D703" s="178">
        <f t="shared" si="107"/>
        <v>0</v>
      </c>
      <c r="E703" s="178">
        <f t="shared" si="107"/>
        <v>0</v>
      </c>
      <c r="F703" s="275" t="e">
        <f t="shared" si="96"/>
        <v>#DIV/0!</v>
      </c>
      <c r="G703" s="275" t="e">
        <f t="shared" si="106"/>
        <v>#DIV/0!</v>
      </c>
      <c r="H703" s="402"/>
    </row>
    <row r="704" spans="1:8" ht="15">
      <c r="A704" s="232" t="s">
        <v>369</v>
      </c>
      <c r="B704" s="234"/>
      <c r="C704" s="177">
        <f t="shared" si="107"/>
        <v>0</v>
      </c>
      <c r="D704" s="177">
        <f t="shared" si="107"/>
        <v>0</v>
      </c>
      <c r="E704" s="177">
        <f t="shared" si="107"/>
        <v>0</v>
      </c>
      <c r="F704" s="275" t="e">
        <f t="shared" si="96"/>
        <v>#DIV/0!</v>
      </c>
      <c r="G704" s="275" t="e">
        <f t="shared" si="106"/>
        <v>#DIV/0!</v>
      </c>
      <c r="H704" s="402"/>
    </row>
    <row r="705" spans="1:8" ht="15">
      <c r="A705" s="230">
        <v>421</v>
      </c>
      <c r="B705" s="223" t="s">
        <v>141</v>
      </c>
      <c r="C705" s="93">
        <f>SUM(C706:C707)</f>
        <v>0</v>
      </c>
      <c r="D705" s="93">
        <f>SUM(D706:D707)</f>
        <v>0</v>
      </c>
      <c r="E705" s="93">
        <f>SUM(E706:E707)</f>
        <v>0</v>
      </c>
      <c r="F705" s="275" t="e">
        <f t="shared" si="96"/>
        <v>#DIV/0!</v>
      </c>
      <c r="G705" s="275" t="e">
        <f t="shared" si="106"/>
        <v>#DIV/0!</v>
      </c>
      <c r="H705" s="402"/>
    </row>
    <row r="706" spans="1:8" ht="15">
      <c r="A706" s="231">
        <v>4214104</v>
      </c>
      <c r="B706" s="224" t="s">
        <v>534</v>
      </c>
      <c r="C706" s="18">
        <v>0</v>
      </c>
      <c r="D706" s="18">
        <v>0</v>
      </c>
      <c r="E706" s="18">
        <v>0</v>
      </c>
      <c r="F706" s="275" t="e">
        <f t="shared" si="96"/>
        <v>#DIV/0!</v>
      </c>
      <c r="G706" s="275" t="e">
        <f t="shared" si="106"/>
        <v>#DIV/0!</v>
      </c>
      <c r="H706" s="402"/>
    </row>
    <row r="707" spans="1:8" ht="15">
      <c r="A707" s="231">
        <v>4214106</v>
      </c>
      <c r="B707" s="224" t="s">
        <v>370</v>
      </c>
      <c r="C707" s="18">
        <v>0</v>
      </c>
      <c r="D707" s="18">
        <v>0</v>
      </c>
      <c r="E707" s="18">
        <v>0</v>
      </c>
      <c r="F707" s="275" t="e">
        <f t="shared" si="96"/>
        <v>#DIV/0!</v>
      </c>
      <c r="G707" s="275" t="e">
        <f t="shared" si="106"/>
        <v>#DIV/0!</v>
      </c>
      <c r="H707" s="402"/>
    </row>
    <row r="708" spans="1:8" ht="15">
      <c r="A708" s="137" t="s">
        <v>372</v>
      </c>
      <c r="B708" s="138"/>
      <c r="C708" s="137">
        <f>SUM(C709)</f>
        <v>146150.08</v>
      </c>
      <c r="D708" s="137">
        <f aca="true" t="shared" si="108" ref="D708:E711">SUM(D709)</f>
        <v>146972</v>
      </c>
      <c r="E708" s="137">
        <f t="shared" si="108"/>
        <v>146074</v>
      </c>
      <c r="F708" s="275">
        <f t="shared" si="96"/>
        <v>99.94794392175496</v>
      </c>
      <c r="G708" s="275">
        <f t="shared" si="106"/>
        <v>99.38899926516615</v>
      </c>
      <c r="H708" s="402"/>
    </row>
    <row r="709" spans="1:8" ht="15">
      <c r="A709" s="147" t="s">
        <v>373</v>
      </c>
      <c r="B709" s="148"/>
      <c r="C709" s="179">
        <f>SUM(C710)</f>
        <v>146150.08</v>
      </c>
      <c r="D709" s="179">
        <f t="shared" si="108"/>
        <v>146972</v>
      </c>
      <c r="E709" s="179">
        <f t="shared" si="108"/>
        <v>146074</v>
      </c>
      <c r="F709" s="275">
        <f t="shared" si="96"/>
        <v>99.94794392175496</v>
      </c>
      <c r="G709" s="275">
        <f t="shared" si="106"/>
        <v>99.38899926516615</v>
      </c>
      <c r="H709" s="402"/>
    </row>
    <row r="710" spans="1:8" ht="15">
      <c r="A710" s="145" t="s">
        <v>337</v>
      </c>
      <c r="B710" s="146"/>
      <c r="C710" s="180">
        <f>SUM(C711)</f>
        <v>146150.08</v>
      </c>
      <c r="D710" s="180">
        <f t="shared" si="108"/>
        <v>146972</v>
      </c>
      <c r="E710" s="180">
        <f t="shared" si="108"/>
        <v>146074</v>
      </c>
      <c r="F710" s="275">
        <f t="shared" si="96"/>
        <v>99.94794392175496</v>
      </c>
      <c r="G710" s="275">
        <f t="shared" si="106"/>
        <v>99.38899926516615</v>
      </c>
      <c r="H710" s="402"/>
    </row>
    <row r="711" spans="1:8" ht="15">
      <c r="A711" s="143" t="s">
        <v>374</v>
      </c>
      <c r="B711" s="144"/>
      <c r="C711" s="178">
        <f>SUM(C712)</f>
        <v>146150.08</v>
      </c>
      <c r="D711" s="178">
        <f t="shared" si="108"/>
        <v>146972</v>
      </c>
      <c r="E711" s="178">
        <f t="shared" si="108"/>
        <v>146074</v>
      </c>
      <c r="F711" s="275">
        <f aca="true" t="shared" si="109" ref="F711:F774">E711/C711*100</f>
        <v>99.94794392175496</v>
      </c>
      <c r="G711" s="275">
        <f t="shared" si="106"/>
        <v>99.38899926516615</v>
      </c>
      <c r="H711" s="402"/>
    </row>
    <row r="712" spans="1:8" ht="15">
      <c r="A712" s="127" t="s">
        <v>375</v>
      </c>
      <c r="B712" s="128"/>
      <c r="C712" s="177">
        <f>SUM(C713+C715+C717+C720)</f>
        <v>146150.08</v>
      </c>
      <c r="D712" s="177">
        <f>SUM(D713+D715+D717+D720)</f>
        <v>146972</v>
      </c>
      <c r="E712" s="177">
        <f>SUM(E713+E715+E717+E720)</f>
        <v>146074</v>
      </c>
      <c r="F712" s="275">
        <f t="shared" si="109"/>
        <v>99.94794392175496</v>
      </c>
      <c r="G712" s="275">
        <f t="shared" si="106"/>
        <v>99.38899926516615</v>
      </c>
      <c r="H712" s="402"/>
    </row>
    <row r="713" spans="1:8" ht="15">
      <c r="A713" s="136">
        <v>311</v>
      </c>
      <c r="B713" s="223" t="s">
        <v>69</v>
      </c>
      <c r="C713" s="187">
        <f>SUM(C714)</f>
        <v>124372.87</v>
      </c>
      <c r="D713" s="187">
        <f>SUM(D714)</f>
        <v>124636</v>
      </c>
      <c r="E713" s="187">
        <f>SUM(E714)</f>
        <v>124636</v>
      </c>
      <c r="F713" s="275">
        <f t="shared" si="109"/>
        <v>100.21156543223614</v>
      </c>
      <c r="G713" s="275">
        <f t="shared" si="106"/>
        <v>100</v>
      </c>
      <c r="H713" s="402"/>
    </row>
    <row r="714" spans="1:8" ht="15">
      <c r="A714" s="133">
        <v>31111</v>
      </c>
      <c r="B714" s="269" t="s">
        <v>213</v>
      </c>
      <c r="C714" s="18">
        <v>124372.87</v>
      </c>
      <c r="D714" s="18">
        <v>124636</v>
      </c>
      <c r="E714" s="210">
        <v>124636</v>
      </c>
      <c r="F714" s="275">
        <f t="shared" si="109"/>
        <v>100.21156543223614</v>
      </c>
      <c r="G714" s="275">
        <f t="shared" si="106"/>
        <v>100</v>
      </c>
      <c r="H714" s="402"/>
    </row>
    <row r="715" spans="1:8" ht="15">
      <c r="A715" s="136">
        <v>312</v>
      </c>
      <c r="B715" s="254" t="s">
        <v>70</v>
      </c>
      <c r="C715" s="187">
        <f>SUM(C716:C716)</f>
        <v>0</v>
      </c>
      <c r="D715" s="187">
        <f>SUM(D716:D716)</f>
        <v>0</v>
      </c>
      <c r="E715" s="187">
        <f>SUM(E716:E716)</f>
        <v>0</v>
      </c>
      <c r="F715" s="275" t="e">
        <f t="shared" si="109"/>
        <v>#DIV/0!</v>
      </c>
      <c r="G715" s="275" t="e">
        <f t="shared" si="106"/>
        <v>#DIV/0!</v>
      </c>
      <c r="H715" s="402"/>
    </row>
    <row r="716" spans="1:8" ht="15">
      <c r="A716" s="270">
        <v>31219</v>
      </c>
      <c r="B716" s="269" t="s">
        <v>215</v>
      </c>
      <c r="C716" s="210">
        <v>0</v>
      </c>
      <c r="D716" s="210">
        <v>0</v>
      </c>
      <c r="E716" s="210">
        <v>0</v>
      </c>
      <c r="F716" s="275" t="e">
        <f t="shared" si="109"/>
        <v>#DIV/0!</v>
      </c>
      <c r="G716" s="275" t="e">
        <f t="shared" si="106"/>
        <v>#DIV/0!</v>
      </c>
      <c r="H716" s="402"/>
    </row>
    <row r="717" spans="1:8" ht="15">
      <c r="A717" s="136">
        <v>313</v>
      </c>
      <c r="B717" s="254" t="s">
        <v>71</v>
      </c>
      <c r="C717" s="187">
        <f>SUM(C718:C719)</f>
        <v>21392.190000000002</v>
      </c>
      <c r="D717" s="187">
        <f>SUM(D718:D719)</f>
        <v>22336</v>
      </c>
      <c r="E717" s="187">
        <f>SUM(E718:E719)</f>
        <v>21438</v>
      </c>
      <c r="F717" s="275">
        <f t="shared" si="109"/>
        <v>100.21414357295815</v>
      </c>
      <c r="G717" s="275">
        <f t="shared" si="106"/>
        <v>95.97958452722062</v>
      </c>
      <c r="H717" s="402"/>
    </row>
    <row r="718" spans="1:8" ht="15">
      <c r="A718" s="133">
        <v>31321</v>
      </c>
      <c r="B718" s="269" t="s">
        <v>271</v>
      </c>
      <c r="C718" s="18">
        <v>19277.83</v>
      </c>
      <c r="D718" s="18">
        <v>19594</v>
      </c>
      <c r="E718" s="210">
        <v>19319</v>
      </c>
      <c r="F718" s="275">
        <f t="shared" si="109"/>
        <v>100.21356138113053</v>
      </c>
      <c r="G718" s="275">
        <f t="shared" si="106"/>
        <v>98.59650913544962</v>
      </c>
      <c r="H718" s="402"/>
    </row>
    <row r="719" spans="1:8" ht="15">
      <c r="A719" s="133">
        <v>31331</v>
      </c>
      <c r="B719" s="269" t="s">
        <v>218</v>
      </c>
      <c r="C719" s="18">
        <v>2114.36</v>
      </c>
      <c r="D719" s="18">
        <v>2742</v>
      </c>
      <c r="E719" s="210">
        <v>2119</v>
      </c>
      <c r="F719" s="275">
        <f t="shared" si="109"/>
        <v>100.21945174899261</v>
      </c>
      <c r="G719" s="275">
        <f t="shared" si="106"/>
        <v>77.27935813274982</v>
      </c>
      <c r="H719" s="402"/>
    </row>
    <row r="720" spans="1:8" ht="15">
      <c r="A720" s="136">
        <v>321</v>
      </c>
      <c r="B720" s="254" t="s">
        <v>73</v>
      </c>
      <c r="C720" s="187">
        <f>SUM(C721)</f>
        <v>385.02</v>
      </c>
      <c r="D720" s="187">
        <f>SUM(D721)</f>
        <v>0</v>
      </c>
      <c r="E720" s="187">
        <f>SUM(E721)</f>
        <v>0</v>
      </c>
      <c r="F720" s="275">
        <f t="shared" si="109"/>
        <v>0</v>
      </c>
      <c r="G720" s="275" t="e">
        <f t="shared" si="106"/>
        <v>#DIV/0!</v>
      </c>
      <c r="H720" s="402"/>
    </row>
    <row r="721" spans="1:8" ht="15">
      <c r="A721" s="133">
        <v>3211</v>
      </c>
      <c r="B721" s="269" t="s">
        <v>74</v>
      </c>
      <c r="C721" s="18">
        <v>385.02</v>
      </c>
      <c r="D721" s="18">
        <v>0</v>
      </c>
      <c r="E721" s="210">
        <v>0</v>
      </c>
      <c r="F721" s="275">
        <f t="shared" si="109"/>
        <v>0</v>
      </c>
      <c r="G721" s="275" t="e">
        <f t="shared" si="106"/>
        <v>#DIV/0!</v>
      </c>
      <c r="H721" s="402"/>
    </row>
    <row r="722" spans="1:8" ht="15">
      <c r="A722" s="456" t="s">
        <v>376</v>
      </c>
      <c r="B722" s="457"/>
      <c r="C722" s="181">
        <f aca="true" t="shared" si="110" ref="C722:E723">SUM(C723)</f>
        <v>490032.25</v>
      </c>
      <c r="D722" s="181">
        <f t="shared" si="110"/>
        <v>684627</v>
      </c>
      <c r="E722" s="181">
        <f t="shared" si="110"/>
        <v>672676</v>
      </c>
      <c r="F722" s="275">
        <f t="shared" si="109"/>
        <v>137.27178160212924</v>
      </c>
      <c r="G722" s="275">
        <f t="shared" si="106"/>
        <v>98.25437793134071</v>
      </c>
      <c r="H722" s="402"/>
    </row>
    <row r="723" spans="1:8" ht="15">
      <c r="A723" s="141" t="s">
        <v>377</v>
      </c>
      <c r="B723" s="142"/>
      <c r="C723" s="174">
        <f t="shared" si="110"/>
        <v>490032.25</v>
      </c>
      <c r="D723" s="174">
        <f t="shared" si="110"/>
        <v>684627</v>
      </c>
      <c r="E723" s="174">
        <f t="shared" si="110"/>
        <v>672676</v>
      </c>
      <c r="F723" s="275">
        <f t="shared" si="109"/>
        <v>137.27178160212924</v>
      </c>
      <c r="G723" s="275">
        <f t="shared" si="106"/>
        <v>98.25437793134071</v>
      </c>
      <c r="H723" s="402"/>
    </row>
    <row r="724" spans="1:8" ht="15">
      <c r="A724" s="458" t="s">
        <v>337</v>
      </c>
      <c r="B724" s="459"/>
      <c r="C724" s="175">
        <f>SUM(C725+C742+C749+C753+C757)</f>
        <v>490032.25</v>
      </c>
      <c r="D724" s="175">
        <f>SUM(D725+D742+D749+D753+D757)</f>
        <v>684627</v>
      </c>
      <c r="E724" s="175">
        <f>SUM(E725+E742+E749+E753+E757)</f>
        <v>672676</v>
      </c>
      <c r="F724" s="275">
        <f t="shared" si="109"/>
        <v>137.27178160212924</v>
      </c>
      <c r="G724" s="275">
        <f t="shared" si="106"/>
        <v>98.25437793134071</v>
      </c>
      <c r="H724" s="402"/>
    </row>
    <row r="725" spans="1:8" ht="15">
      <c r="A725" s="463" t="s">
        <v>378</v>
      </c>
      <c r="B725" s="464"/>
      <c r="C725" s="176">
        <f>SUM(C726+C731+C734+C737)</f>
        <v>77431.81</v>
      </c>
      <c r="D725" s="176">
        <f>SUM(D726+D731+D734+D737)</f>
        <v>134796</v>
      </c>
      <c r="E725" s="176">
        <f>SUM(E726+E731+E734+E737)</f>
        <v>126939</v>
      </c>
      <c r="F725" s="275">
        <f t="shared" si="109"/>
        <v>163.93650103232767</v>
      </c>
      <c r="G725" s="275">
        <f t="shared" si="106"/>
        <v>94.17119202350219</v>
      </c>
      <c r="H725" s="402"/>
    </row>
    <row r="726" spans="1:8" ht="15">
      <c r="A726" s="130" t="s">
        <v>379</v>
      </c>
      <c r="B726" s="130"/>
      <c r="C726" s="173">
        <f>SUM(C727)</f>
        <v>42000.19</v>
      </c>
      <c r="D726" s="173">
        <f>SUM(D727)</f>
        <v>103320</v>
      </c>
      <c r="E726" s="173">
        <f>SUM(E727)</f>
        <v>99144</v>
      </c>
      <c r="F726" s="275">
        <f t="shared" si="109"/>
        <v>236.05607498442268</v>
      </c>
      <c r="G726" s="275">
        <f t="shared" si="106"/>
        <v>95.9581881533101</v>
      </c>
      <c r="H726" s="402"/>
    </row>
    <row r="727" spans="1:8" ht="15">
      <c r="A727" s="135">
        <v>329</v>
      </c>
      <c r="B727" s="256" t="s">
        <v>90</v>
      </c>
      <c r="C727" s="187">
        <f>SUM(C728:C730)</f>
        <v>42000.19</v>
      </c>
      <c r="D727" s="187">
        <f aca="true" t="shared" si="111" ref="D727:E727">SUM(D728:D730)</f>
        <v>103320</v>
      </c>
      <c r="E727" s="187">
        <f t="shared" si="111"/>
        <v>99144</v>
      </c>
      <c r="F727" s="275">
        <f t="shared" si="109"/>
        <v>236.05607498442268</v>
      </c>
      <c r="G727" s="275">
        <f t="shared" si="106"/>
        <v>95.9581881533101</v>
      </c>
      <c r="H727" s="402"/>
    </row>
    <row r="728" spans="1:8" ht="15">
      <c r="A728" s="486">
        <v>3299900</v>
      </c>
      <c r="B728" s="222" t="s">
        <v>698</v>
      </c>
      <c r="C728" s="487">
        <v>0</v>
      </c>
      <c r="D728" s="487">
        <v>61320</v>
      </c>
      <c r="E728" s="487">
        <v>61320</v>
      </c>
      <c r="F728" s="275" t="e">
        <f t="shared" si="109"/>
        <v>#DIV/0!</v>
      </c>
      <c r="G728" s="275">
        <f t="shared" si="106"/>
        <v>100</v>
      </c>
      <c r="H728" s="402"/>
    </row>
    <row r="729" spans="1:8" ht="15">
      <c r="A729" s="276">
        <v>32911</v>
      </c>
      <c r="B729" s="287" t="s">
        <v>380</v>
      </c>
      <c r="C729" s="210">
        <v>22000.19</v>
      </c>
      <c r="D729" s="210">
        <v>22000</v>
      </c>
      <c r="E729" s="210">
        <v>17824</v>
      </c>
      <c r="F729" s="275">
        <f t="shared" si="109"/>
        <v>81.01748212174532</v>
      </c>
      <c r="G729" s="275">
        <f t="shared" si="106"/>
        <v>81.01818181818182</v>
      </c>
      <c r="H729" s="402"/>
    </row>
    <row r="730" spans="1:8" ht="15">
      <c r="A730" s="268">
        <v>3294</v>
      </c>
      <c r="B730" s="255" t="s">
        <v>547</v>
      </c>
      <c r="C730" s="210">
        <v>20000</v>
      </c>
      <c r="D730" s="210">
        <v>20000</v>
      </c>
      <c r="E730" s="210">
        <v>20000</v>
      </c>
      <c r="F730" s="275">
        <f t="shared" si="109"/>
        <v>100</v>
      </c>
      <c r="G730" s="275">
        <f t="shared" si="106"/>
        <v>100</v>
      </c>
      <c r="H730" s="402"/>
    </row>
    <row r="731" spans="1:8" ht="15">
      <c r="A731" s="130" t="s">
        <v>381</v>
      </c>
      <c r="B731" s="257"/>
      <c r="C731" s="173">
        <f aca="true" t="shared" si="112" ref="C731:E732">SUM(C732)</f>
        <v>0</v>
      </c>
      <c r="D731" s="173">
        <f t="shared" si="112"/>
        <v>5000</v>
      </c>
      <c r="E731" s="173">
        <f t="shared" si="112"/>
        <v>0</v>
      </c>
      <c r="F731" s="275" t="e">
        <f t="shared" si="109"/>
        <v>#DIV/0!</v>
      </c>
      <c r="G731" s="275">
        <f t="shared" si="106"/>
        <v>0</v>
      </c>
      <c r="H731" s="402"/>
    </row>
    <row r="732" spans="1:8" ht="15">
      <c r="A732" s="192">
        <v>385</v>
      </c>
      <c r="B732" s="256" t="s">
        <v>134</v>
      </c>
      <c r="C732" s="187">
        <f t="shared" si="112"/>
        <v>0</v>
      </c>
      <c r="D732" s="187">
        <f t="shared" si="112"/>
        <v>5000</v>
      </c>
      <c r="E732" s="187">
        <f t="shared" si="112"/>
        <v>0</v>
      </c>
      <c r="F732" s="275" t="e">
        <f t="shared" si="109"/>
        <v>#DIV/0!</v>
      </c>
      <c r="G732" s="275">
        <f t="shared" si="106"/>
        <v>0</v>
      </c>
      <c r="H732" s="402"/>
    </row>
    <row r="733" spans="1:8" ht="15">
      <c r="A733" s="277">
        <v>38511</v>
      </c>
      <c r="B733" s="287" t="s">
        <v>382</v>
      </c>
      <c r="C733" s="210">
        <v>0</v>
      </c>
      <c r="D733" s="210">
        <v>5000</v>
      </c>
      <c r="E733" s="210">
        <v>0</v>
      </c>
      <c r="F733" s="275" t="e">
        <f t="shared" si="109"/>
        <v>#DIV/0!</v>
      </c>
      <c r="G733" s="275">
        <f t="shared" si="106"/>
        <v>0</v>
      </c>
      <c r="H733" s="402"/>
    </row>
    <row r="734" spans="1:8" ht="15">
      <c r="A734" s="132" t="s">
        <v>383</v>
      </c>
      <c r="B734" s="257" t="s">
        <v>384</v>
      </c>
      <c r="C734" s="173">
        <f aca="true" t="shared" si="113" ref="C734:E735">SUM(C735)</f>
        <v>20813.37</v>
      </c>
      <c r="D734" s="173">
        <f t="shared" si="113"/>
        <v>18000</v>
      </c>
      <c r="E734" s="173">
        <f t="shared" si="113"/>
        <v>17605</v>
      </c>
      <c r="F734" s="275">
        <f t="shared" si="109"/>
        <v>84.58505278097684</v>
      </c>
      <c r="G734" s="275">
        <f t="shared" si="106"/>
        <v>97.80555555555556</v>
      </c>
      <c r="H734" s="402"/>
    </row>
    <row r="735" spans="1:8" ht="15">
      <c r="A735" s="192">
        <v>329</v>
      </c>
      <c r="B735" s="256" t="s">
        <v>90</v>
      </c>
      <c r="C735" s="187">
        <f t="shared" si="113"/>
        <v>20813.37</v>
      </c>
      <c r="D735" s="187">
        <f t="shared" si="113"/>
        <v>18000</v>
      </c>
      <c r="E735" s="187">
        <f t="shared" si="113"/>
        <v>17605</v>
      </c>
      <c r="F735" s="275">
        <f t="shared" si="109"/>
        <v>84.58505278097684</v>
      </c>
      <c r="G735" s="275">
        <f t="shared" si="106"/>
        <v>97.80555555555556</v>
      </c>
      <c r="H735" s="402"/>
    </row>
    <row r="736" spans="1:8" ht="15">
      <c r="A736" s="139">
        <v>3299904</v>
      </c>
      <c r="B736" s="287" t="s">
        <v>385</v>
      </c>
      <c r="C736" s="18">
        <v>20813.37</v>
      </c>
      <c r="D736" s="18">
        <v>18000</v>
      </c>
      <c r="E736" s="18">
        <v>17605</v>
      </c>
      <c r="F736" s="275">
        <f t="shared" si="109"/>
        <v>84.58505278097684</v>
      </c>
      <c r="G736" s="275">
        <f t="shared" si="106"/>
        <v>97.80555555555556</v>
      </c>
      <c r="H736" s="402"/>
    </row>
    <row r="737" spans="1:8" ht="15">
      <c r="A737" s="132" t="s">
        <v>386</v>
      </c>
      <c r="B737" s="257"/>
      <c r="C737" s="173">
        <f>SUM(C738+C740)</f>
        <v>14618.25</v>
      </c>
      <c r="D737" s="173">
        <f>SUM(D738+D740)</f>
        <v>8476</v>
      </c>
      <c r="E737" s="173">
        <f>SUM(E738+E740)</f>
        <v>10190</v>
      </c>
      <c r="F737" s="275">
        <f t="shared" si="109"/>
        <v>69.7073863150514</v>
      </c>
      <c r="G737" s="275">
        <f t="shared" si="106"/>
        <v>120.22180273714017</v>
      </c>
      <c r="H737" s="402"/>
    </row>
    <row r="738" spans="1:8" ht="15">
      <c r="A738" s="192">
        <v>381</v>
      </c>
      <c r="B738" s="256" t="s">
        <v>113</v>
      </c>
      <c r="C738" s="187">
        <f>SUM(C739)</f>
        <v>14218.25</v>
      </c>
      <c r="D738" s="187">
        <f>SUM(D739)</f>
        <v>5000</v>
      </c>
      <c r="E738" s="187">
        <f>SUM(E739)</f>
        <v>3381</v>
      </c>
      <c r="F738" s="275">
        <f t="shared" si="109"/>
        <v>23.779297733546674</v>
      </c>
      <c r="G738" s="275">
        <f t="shared" si="106"/>
        <v>67.62</v>
      </c>
      <c r="H738" s="402"/>
    </row>
    <row r="739" spans="1:8" ht="15">
      <c r="A739" s="277">
        <v>3811410</v>
      </c>
      <c r="B739" s="287" t="s">
        <v>387</v>
      </c>
      <c r="C739" s="210">
        <v>14218.25</v>
      </c>
      <c r="D739" s="210">
        <v>5000</v>
      </c>
      <c r="E739" s="210">
        <v>3381</v>
      </c>
      <c r="F739" s="275">
        <f t="shared" si="109"/>
        <v>23.779297733546674</v>
      </c>
      <c r="G739" s="275">
        <f t="shared" si="106"/>
        <v>67.62</v>
      </c>
      <c r="H739" s="402"/>
    </row>
    <row r="740" spans="1:8" ht="15">
      <c r="A740" s="192">
        <v>329</v>
      </c>
      <c r="B740" s="256" t="s">
        <v>112</v>
      </c>
      <c r="C740" s="208">
        <f>SUM(C741)</f>
        <v>400</v>
      </c>
      <c r="D740" s="208">
        <f>SUM(D741)</f>
        <v>3476</v>
      </c>
      <c r="E740" s="208">
        <f>SUM(E741)</f>
        <v>6809</v>
      </c>
      <c r="F740" s="275">
        <f t="shared" si="109"/>
        <v>1702.25</v>
      </c>
      <c r="G740" s="275">
        <f t="shared" si="106"/>
        <v>195.8860759493671</v>
      </c>
      <c r="H740" s="402"/>
    </row>
    <row r="741" spans="1:8" ht="15">
      <c r="A741" s="277">
        <v>3299900</v>
      </c>
      <c r="B741" s="287" t="s">
        <v>388</v>
      </c>
      <c r="C741" s="210">
        <v>400</v>
      </c>
      <c r="D741" s="210">
        <v>3476</v>
      </c>
      <c r="E741" s="210">
        <v>6809</v>
      </c>
      <c r="F741" s="275">
        <f t="shared" si="109"/>
        <v>1702.25</v>
      </c>
      <c r="G741" s="275">
        <f t="shared" si="106"/>
        <v>195.8860759493671</v>
      </c>
      <c r="H741" s="402"/>
    </row>
    <row r="742" spans="1:8" ht="15">
      <c r="A742" s="140" t="s">
        <v>389</v>
      </c>
      <c r="B742" s="258"/>
      <c r="C742" s="176">
        <f>SUM(C743+C746)</f>
        <v>28600</v>
      </c>
      <c r="D742" s="176">
        <f>SUM(D743+D746)</f>
        <v>31100</v>
      </c>
      <c r="E742" s="176">
        <f>SUM(E743+E746)</f>
        <v>31100</v>
      </c>
      <c r="F742" s="275">
        <f t="shared" si="109"/>
        <v>108.74125874125875</v>
      </c>
      <c r="G742" s="275">
        <f t="shared" si="106"/>
        <v>100</v>
      </c>
      <c r="H742" s="402"/>
    </row>
    <row r="743" spans="1:8" ht="15">
      <c r="A743" s="132" t="s">
        <v>390</v>
      </c>
      <c r="B743" s="257"/>
      <c r="C743" s="173">
        <f aca="true" t="shared" si="114" ref="C743:E744">SUM(C744)</f>
        <v>0</v>
      </c>
      <c r="D743" s="173">
        <f t="shared" si="114"/>
        <v>0</v>
      </c>
      <c r="E743" s="173">
        <f t="shared" si="114"/>
        <v>0</v>
      </c>
      <c r="F743" s="275" t="e">
        <f t="shared" si="109"/>
        <v>#DIV/0!</v>
      </c>
      <c r="G743" s="275" t="e">
        <f t="shared" si="106"/>
        <v>#DIV/0!</v>
      </c>
      <c r="H743" s="402"/>
    </row>
    <row r="744" spans="1:8" ht="15">
      <c r="A744" s="192">
        <v>323</v>
      </c>
      <c r="B744" s="256" t="s">
        <v>82</v>
      </c>
      <c r="C744" s="187">
        <f t="shared" si="114"/>
        <v>0</v>
      </c>
      <c r="D744" s="187">
        <f t="shared" si="114"/>
        <v>0</v>
      </c>
      <c r="E744" s="187">
        <f t="shared" si="114"/>
        <v>0</v>
      </c>
      <c r="F744" s="275" t="e">
        <f t="shared" si="109"/>
        <v>#DIV/0!</v>
      </c>
      <c r="G744" s="275" t="e">
        <f t="shared" si="106"/>
        <v>#DIV/0!</v>
      </c>
      <c r="H744" s="402"/>
    </row>
    <row r="745" spans="1:8" ht="15">
      <c r="A745" s="139">
        <v>3233</v>
      </c>
      <c r="B745" s="222" t="s">
        <v>391</v>
      </c>
      <c r="C745" s="18">
        <v>0</v>
      </c>
      <c r="D745" s="18">
        <v>0</v>
      </c>
      <c r="E745" s="18">
        <v>0</v>
      </c>
      <c r="F745" s="275" t="e">
        <f t="shared" si="109"/>
        <v>#DIV/0!</v>
      </c>
      <c r="G745" s="275" t="e">
        <f t="shared" si="106"/>
        <v>#DIV/0!</v>
      </c>
      <c r="H745" s="402"/>
    </row>
    <row r="746" spans="1:8" ht="15">
      <c r="A746" s="132" t="s">
        <v>392</v>
      </c>
      <c r="B746" s="257"/>
      <c r="C746" s="173">
        <f aca="true" t="shared" si="115" ref="C746:E747">SUM(C747)</f>
        <v>28600</v>
      </c>
      <c r="D746" s="173">
        <f t="shared" si="115"/>
        <v>31100</v>
      </c>
      <c r="E746" s="173">
        <f t="shared" si="115"/>
        <v>31100</v>
      </c>
      <c r="F746" s="275">
        <f t="shared" si="109"/>
        <v>108.74125874125875</v>
      </c>
      <c r="G746" s="275">
        <f t="shared" si="106"/>
        <v>100</v>
      </c>
      <c r="H746" s="402"/>
    </row>
    <row r="747" spans="1:8" ht="15">
      <c r="A747" s="192">
        <v>381</v>
      </c>
      <c r="B747" s="256" t="s">
        <v>113</v>
      </c>
      <c r="C747" s="187">
        <f t="shared" si="115"/>
        <v>28600</v>
      </c>
      <c r="D747" s="187">
        <f t="shared" si="115"/>
        <v>31100</v>
      </c>
      <c r="E747" s="187">
        <f t="shared" si="115"/>
        <v>31100</v>
      </c>
      <c r="F747" s="275">
        <f t="shared" si="109"/>
        <v>108.74125874125875</v>
      </c>
      <c r="G747" s="275">
        <f t="shared" si="106"/>
        <v>100</v>
      </c>
      <c r="H747" s="402"/>
    </row>
    <row r="748" spans="1:8" ht="15">
      <c r="A748" s="277">
        <v>3811901</v>
      </c>
      <c r="B748" s="287" t="s">
        <v>393</v>
      </c>
      <c r="C748" s="210">
        <v>28600</v>
      </c>
      <c r="D748" s="210">
        <v>31100</v>
      </c>
      <c r="E748" s="210">
        <v>31100</v>
      </c>
      <c r="F748" s="275">
        <f t="shared" si="109"/>
        <v>108.74125874125875</v>
      </c>
      <c r="G748" s="275">
        <f t="shared" si="106"/>
        <v>100</v>
      </c>
      <c r="H748" s="402"/>
    </row>
    <row r="749" spans="1:8" ht="15">
      <c r="A749" s="140" t="s">
        <v>394</v>
      </c>
      <c r="B749" s="258"/>
      <c r="C749" s="176">
        <f>SUM(C750)</f>
        <v>4400</v>
      </c>
      <c r="D749" s="176">
        <f aca="true" t="shared" si="116" ref="D749:E751">SUM(D750)</f>
        <v>76400</v>
      </c>
      <c r="E749" s="176">
        <f t="shared" si="116"/>
        <v>74392</v>
      </c>
      <c r="F749" s="275">
        <f t="shared" si="109"/>
        <v>1690.7272727272725</v>
      </c>
      <c r="G749" s="275">
        <f t="shared" si="106"/>
        <v>97.3717277486911</v>
      </c>
      <c r="H749" s="402"/>
    </row>
    <row r="750" spans="1:8" ht="15">
      <c r="A750" s="132" t="s">
        <v>395</v>
      </c>
      <c r="B750" s="257"/>
      <c r="C750" s="173">
        <f>SUM(C751)</f>
        <v>4400</v>
      </c>
      <c r="D750" s="173">
        <f t="shared" si="116"/>
        <v>76400</v>
      </c>
      <c r="E750" s="173">
        <f t="shared" si="116"/>
        <v>74392</v>
      </c>
      <c r="F750" s="275">
        <f t="shared" si="109"/>
        <v>1690.7272727272725</v>
      </c>
      <c r="G750" s="275">
        <f t="shared" si="106"/>
        <v>97.3717277486911</v>
      </c>
      <c r="H750" s="402"/>
    </row>
    <row r="751" spans="1:8" ht="15">
      <c r="A751" s="192">
        <v>329</v>
      </c>
      <c r="B751" s="256" t="s">
        <v>90</v>
      </c>
      <c r="C751" s="187">
        <f>SUM(C752)</f>
        <v>4400</v>
      </c>
      <c r="D751" s="187">
        <f t="shared" si="116"/>
        <v>76400</v>
      </c>
      <c r="E751" s="187">
        <f t="shared" si="116"/>
        <v>74392</v>
      </c>
      <c r="F751" s="275">
        <f t="shared" si="109"/>
        <v>1690.7272727272725</v>
      </c>
      <c r="G751" s="275">
        <f t="shared" si="106"/>
        <v>97.3717277486911</v>
      </c>
      <c r="H751" s="402"/>
    </row>
    <row r="752" spans="1:8" ht="15">
      <c r="A752" s="277">
        <v>3299901</v>
      </c>
      <c r="B752" s="287" t="s">
        <v>396</v>
      </c>
      <c r="C752" s="210">
        <v>4400</v>
      </c>
      <c r="D752" s="210">
        <v>76400</v>
      </c>
      <c r="E752" s="210">
        <v>74392</v>
      </c>
      <c r="F752" s="275">
        <f t="shared" si="109"/>
        <v>1690.7272727272725</v>
      </c>
      <c r="G752" s="275">
        <f t="shared" si="106"/>
        <v>97.3717277486911</v>
      </c>
      <c r="H752" s="402"/>
    </row>
    <row r="753" spans="1:8" ht="15">
      <c r="A753" s="140" t="s">
        <v>397</v>
      </c>
      <c r="B753" s="258"/>
      <c r="C753" s="176">
        <f>SUM(C754)</f>
        <v>7500</v>
      </c>
      <c r="D753" s="176">
        <f aca="true" t="shared" si="117" ref="D753:E755">SUM(D754)</f>
        <v>4000</v>
      </c>
      <c r="E753" s="176">
        <f t="shared" si="117"/>
        <v>4000</v>
      </c>
      <c r="F753" s="275">
        <f t="shared" si="109"/>
        <v>53.333333333333336</v>
      </c>
      <c r="G753" s="275">
        <f t="shared" si="106"/>
        <v>100</v>
      </c>
      <c r="H753" s="402"/>
    </row>
    <row r="754" spans="1:11" ht="15">
      <c r="A754" s="132" t="s">
        <v>398</v>
      </c>
      <c r="B754" s="257"/>
      <c r="C754" s="173">
        <f>SUM(C755)</f>
        <v>7500</v>
      </c>
      <c r="D754" s="173">
        <f t="shared" si="117"/>
        <v>4000</v>
      </c>
      <c r="E754" s="173">
        <f t="shared" si="117"/>
        <v>4000</v>
      </c>
      <c r="F754" s="275">
        <f t="shared" si="109"/>
        <v>53.333333333333336</v>
      </c>
      <c r="G754" s="275">
        <f t="shared" si="106"/>
        <v>100</v>
      </c>
      <c r="H754" s="402"/>
      <c r="K754" s="320"/>
    </row>
    <row r="755" spans="1:8" ht="15">
      <c r="A755" s="192">
        <v>329</v>
      </c>
      <c r="B755" s="256" t="s">
        <v>90</v>
      </c>
      <c r="C755" s="187">
        <f>SUM(C756)</f>
        <v>7500</v>
      </c>
      <c r="D755" s="187">
        <f t="shared" si="117"/>
        <v>4000</v>
      </c>
      <c r="E755" s="187">
        <f t="shared" si="117"/>
        <v>4000</v>
      </c>
      <c r="F755" s="275">
        <f t="shared" si="109"/>
        <v>53.333333333333336</v>
      </c>
      <c r="G755" s="275">
        <f t="shared" si="106"/>
        <v>100</v>
      </c>
      <c r="H755" s="402"/>
    </row>
    <row r="756" spans="1:8" ht="15">
      <c r="A756" s="277">
        <v>3299915</v>
      </c>
      <c r="B756" s="287" t="s">
        <v>399</v>
      </c>
      <c r="C756" s="210">
        <v>7500</v>
      </c>
      <c r="D756" s="210">
        <v>4000</v>
      </c>
      <c r="E756" s="210">
        <v>4000</v>
      </c>
      <c r="F756" s="275">
        <f t="shared" si="109"/>
        <v>53.333333333333336</v>
      </c>
      <c r="G756" s="275">
        <f t="shared" si="106"/>
        <v>100</v>
      </c>
      <c r="H756" s="402"/>
    </row>
    <row r="757" spans="1:8" ht="15">
      <c r="A757" s="140" t="s">
        <v>400</v>
      </c>
      <c r="B757" s="258"/>
      <c r="C757" s="176">
        <f>SUM(C758+C771)</f>
        <v>372100.44</v>
      </c>
      <c r="D757" s="176">
        <f>SUM(D758+D771)</f>
        <v>438331</v>
      </c>
      <c r="E757" s="176">
        <f>SUM(E758+E771)</f>
        <v>436245</v>
      </c>
      <c r="F757" s="275">
        <f t="shared" si="109"/>
        <v>117.23850689346133</v>
      </c>
      <c r="G757" s="275">
        <f t="shared" si="106"/>
        <v>99.52410393059127</v>
      </c>
      <c r="H757" s="402"/>
    </row>
    <row r="758" spans="1:8" ht="15">
      <c r="A758" s="132" t="s">
        <v>401</v>
      </c>
      <c r="B758" s="257"/>
      <c r="C758" s="173">
        <f>SUM(C759+C765+C769)</f>
        <v>39787.939999999995</v>
      </c>
      <c r="D758" s="173">
        <f>SUM(D759+D765+D769)</f>
        <v>39221</v>
      </c>
      <c r="E758" s="173">
        <f>SUM(E759+E765+E769)</f>
        <v>39398</v>
      </c>
      <c r="F758" s="275">
        <f t="shared" si="109"/>
        <v>99.01995428765602</v>
      </c>
      <c r="G758" s="275">
        <f t="shared" si="106"/>
        <v>100.45128885036078</v>
      </c>
      <c r="H758" s="402"/>
    </row>
    <row r="759" spans="1:8" ht="15">
      <c r="A759" s="192">
        <v>322</v>
      </c>
      <c r="B759" s="256" t="s">
        <v>77</v>
      </c>
      <c r="C759" s="187">
        <f>SUM(C760:C764)</f>
        <v>33169.58</v>
      </c>
      <c r="D759" s="187">
        <f>SUM(D760:D764)</f>
        <v>30544</v>
      </c>
      <c r="E759" s="187">
        <f>SUM(E760:E764)</f>
        <v>28424</v>
      </c>
      <c r="F759" s="275">
        <f t="shared" si="109"/>
        <v>85.6929753105104</v>
      </c>
      <c r="G759" s="275">
        <f t="shared" si="106"/>
        <v>93.05919329491881</v>
      </c>
      <c r="H759" s="402"/>
    </row>
    <row r="760" spans="1:8" ht="15">
      <c r="A760" s="139">
        <v>3223102</v>
      </c>
      <c r="B760" s="222" t="s">
        <v>402</v>
      </c>
      <c r="C760" s="18">
        <v>8986.2</v>
      </c>
      <c r="D760" s="18">
        <v>12910</v>
      </c>
      <c r="E760" s="210">
        <v>16271</v>
      </c>
      <c r="F760" s="275">
        <f t="shared" si="109"/>
        <v>181.06652422603545</v>
      </c>
      <c r="G760" s="275">
        <f t="shared" si="106"/>
        <v>126.03408210689389</v>
      </c>
      <c r="H760" s="402"/>
    </row>
    <row r="761" spans="1:8" ht="15">
      <c r="A761" s="139">
        <v>3223302</v>
      </c>
      <c r="B761" s="222" t="s">
        <v>403</v>
      </c>
      <c r="C761" s="18">
        <v>3899.99</v>
      </c>
      <c r="D761" s="18">
        <v>4100</v>
      </c>
      <c r="E761" s="210">
        <v>3985</v>
      </c>
      <c r="F761" s="275">
        <f t="shared" si="109"/>
        <v>102.17974917884405</v>
      </c>
      <c r="G761" s="275">
        <f t="shared" si="106"/>
        <v>97.1951219512195</v>
      </c>
      <c r="H761" s="402"/>
    </row>
    <row r="762" spans="1:8" ht="15">
      <c r="A762" s="139">
        <v>32248</v>
      </c>
      <c r="B762" s="222" t="s">
        <v>404</v>
      </c>
      <c r="C762" s="18">
        <v>2344.89</v>
      </c>
      <c r="D762" s="18">
        <v>2911</v>
      </c>
      <c r="E762" s="210">
        <v>1545</v>
      </c>
      <c r="F762" s="275">
        <f t="shared" si="109"/>
        <v>65.88795210009852</v>
      </c>
      <c r="G762" s="275">
        <f aca="true" t="shared" si="118" ref="G762:G781">E762/D762*100</f>
        <v>53.074544829955336</v>
      </c>
      <c r="H762" s="402"/>
    </row>
    <row r="763" spans="1:8" ht="15">
      <c r="A763" s="139">
        <v>322411</v>
      </c>
      <c r="B763" s="326" t="s">
        <v>471</v>
      </c>
      <c r="C763" s="18">
        <v>2702.44</v>
      </c>
      <c r="D763" s="488">
        <v>10623</v>
      </c>
      <c r="E763" s="210">
        <v>6623</v>
      </c>
      <c r="F763" s="275">
        <f t="shared" si="109"/>
        <v>245.0748212726277</v>
      </c>
      <c r="G763" s="275">
        <f t="shared" si="118"/>
        <v>62.345853337098745</v>
      </c>
      <c r="H763" s="402"/>
    </row>
    <row r="764" spans="1:8" ht="15">
      <c r="A764" s="139">
        <v>3225</v>
      </c>
      <c r="B764" s="222" t="s">
        <v>405</v>
      </c>
      <c r="C764" s="18">
        <v>15236.06</v>
      </c>
      <c r="D764" s="18">
        <v>0</v>
      </c>
      <c r="E764" s="210">
        <v>0</v>
      </c>
      <c r="F764" s="275">
        <f t="shared" si="109"/>
        <v>0</v>
      </c>
      <c r="G764" s="275" t="e">
        <f t="shared" si="118"/>
        <v>#DIV/0!</v>
      </c>
      <c r="H764" s="402"/>
    </row>
    <row r="765" spans="1:8" ht="15">
      <c r="A765" s="192">
        <v>323</v>
      </c>
      <c r="B765" s="256" t="s">
        <v>82</v>
      </c>
      <c r="C765" s="187">
        <f aca="true" t="shared" si="119" ref="C765:D765">SUM(C766:C768)</f>
        <v>6336.23</v>
      </c>
      <c r="D765" s="187">
        <f t="shared" si="119"/>
        <v>3177</v>
      </c>
      <c r="E765" s="187">
        <f>SUM(E766:E768)</f>
        <v>6457</v>
      </c>
      <c r="F765" s="275">
        <f t="shared" si="109"/>
        <v>101.90602298212028</v>
      </c>
      <c r="G765" s="275">
        <f t="shared" si="118"/>
        <v>203.24205225055084</v>
      </c>
      <c r="H765" s="402"/>
    </row>
    <row r="766" spans="1:8" ht="15">
      <c r="A766" s="139">
        <v>3234101</v>
      </c>
      <c r="B766" s="222" t="s">
        <v>739</v>
      </c>
      <c r="C766" s="18">
        <v>1042.23</v>
      </c>
      <c r="D766" s="18">
        <v>2500</v>
      </c>
      <c r="E766" s="210">
        <v>1287</v>
      </c>
      <c r="F766" s="275">
        <f t="shared" si="109"/>
        <v>123.48521919346018</v>
      </c>
      <c r="G766" s="275">
        <f t="shared" si="118"/>
        <v>51.480000000000004</v>
      </c>
      <c r="H766" s="402"/>
    </row>
    <row r="767" spans="1:8" ht="15">
      <c r="A767" s="139">
        <v>3232100</v>
      </c>
      <c r="B767" s="222" t="s">
        <v>406</v>
      </c>
      <c r="C767" s="18">
        <v>3700</v>
      </c>
      <c r="D767" s="18">
        <v>677</v>
      </c>
      <c r="E767" s="210">
        <v>5170</v>
      </c>
      <c r="F767" s="275">
        <f t="shared" si="109"/>
        <v>139.7297297297297</v>
      </c>
      <c r="G767" s="275">
        <f t="shared" si="118"/>
        <v>763.6632200886263</v>
      </c>
      <c r="H767" s="402"/>
    </row>
    <row r="768" spans="1:9" ht="15">
      <c r="A768" s="139">
        <v>32395</v>
      </c>
      <c r="B768" s="222" t="s">
        <v>634</v>
      </c>
      <c r="C768" s="18">
        <v>1594</v>
      </c>
      <c r="D768" s="18">
        <v>0</v>
      </c>
      <c r="E768" s="210">
        <v>0</v>
      </c>
      <c r="F768" s="275">
        <f t="shared" si="109"/>
        <v>0</v>
      </c>
      <c r="G768" s="275" t="e">
        <f t="shared" si="118"/>
        <v>#DIV/0!</v>
      </c>
      <c r="H768" s="402"/>
      <c r="I768" s="320"/>
    </row>
    <row r="769" spans="1:9" ht="15">
      <c r="A769" s="192">
        <v>329</v>
      </c>
      <c r="B769" s="256" t="s">
        <v>90</v>
      </c>
      <c r="C769" s="187">
        <f>SUM(C770)</f>
        <v>282.13</v>
      </c>
      <c r="D769" s="187">
        <f>SUM(D770)</f>
        <v>5500</v>
      </c>
      <c r="E769" s="187">
        <f>SUM(E770)</f>
        <v>4517</v>
      </c>
      <c r="F769" s="275">
        <f t="shared" si="109"/>
        <v>1601.034983872683</v>
      </c>
      <c r="G769" s="275">
        <f t="shared" si="118"/>
        <v>82.12727272727273</v>
      </c>
      <c r="H769" s="402"/>
      <c r="I769" s="320"/>
    </row>
    <row r="770" spans="1:9" ht="15">
      <c r="A770" s="202">
        <v>3299900</v>
      </c>
      <c r="B770" s="287" t="s">
        <v>492</v>
      </c>
      <c r="C770" s="18">
        <v>282.13</v>
      </c>
      <c r="D770" s="18">
        <v>5500</v>
      </c>
      <c r="E770" s="210">
        <v>4517</v>
      </c>
      <c r="F770" s="275">
        <f t="shared" si="109"/>
        <v>1601.034983872683</v>
      </c>
      <c r="G770" s="275">
        <f t="shared" si="118"/>
        <v>82.12727272727273</v>
      </c>
      <c r="H770" s="402"/>
      <c r="I770" s="320"/>
    </row>
    <row r="771" spans="1:9" ht="15">
      <c r="A771" s="130" t="s">
        <v>407</v>
      </c>
      <c r="B771" s="257"/>
      <c r="C771" s="173">
        <f>SUM(C772+C777+C780)</f>
        <v>332312.5</v>
      </c>
      <c r="D771" s="173">
        <f>SUM(D772+D777+D780)</f>
        <v>399110</v>
      </c>
      <c r="E771" s="173">
        <f>SUM(E772+E777+E780)</f>
        <v>396847</v>
      </c>
      <c r="F771" s="275">
        <f t="shared" si="109"/>
        <v>119.41982320857628</v>
      </c>
      <c r="G771" s="275">
        <f t="shared" si="118"/>
        <v>99.43298839918819</v>
      </c>
      <c r="H771" s="402"/>
      <c r="I771" s="320"/>
    </row>
    <row r="772" spans="1:9" ht="15">
      <c r="A772" s="192">
        <v>421</v>
      </c>
      <c r="B772" s="256" t="s">
        <v>141</v>
      </c>
      <c r="C772" s="187">
        <f aca="true" t="shared" si="120" ref="C772:D772">SUM(C773:C776)</f>
        <v>332312.5</v>
      </c>
      <c r="D772" s="187">
        <f t="shared" si="120"/>
        <v>362610</v>
      </c>
      <c r="E772" s="187">
        <f>SUM(E773:E776)</f>
        <v>360315</v>
      </c>
      <c r="F772" s="275">
        <f t="shared" si="109"/>
        <v>108.42655632875682</v>
      </c>
      <c r="G772" s="275">
        <f t="shared" si="118"/>
        <v>99.36708860759494</v>
      </c>
      <c r="H772" s="402"/>
      <c r="I772" s="320"/>
    </row>
    <row r="773" spans="1:9" ht="15">
      <c r="A773" s="277">
        <v>4214901</v>
      </c>
      <c r="B773" s="287" t="s">
        <v>590</v>
      </c>
      <c r="C773" s="210">
        <v>10500</v>
      </c>
      <c r="D773" s="210">
        <v>37800</v>
      </c>
      <c r="E773" s="210">
        <v>37772</v>
      </c>
      <c r="F773" s="275">
        <f t="shared" si="109"/>
        <v>359.73333333333335</v>
      </c>
      <c r="G773" s="275">
        <f t="shared" si="118"/>
        <v>99.92592592592592</v>
      </c>
      <c r="H773" s="402"/>
      <c r="I773" s="320"/>
    </row>
    <row r="774" spans="1:9" ht="15">
      <c r="A774" s="277">
        <v>4214902</v>
      </c>
      <c r="B774" s="287" t="s">
        <v>144</v>
      </c>
      <c r="C774" s="210">
        <v>0</v>
      </c>
      <c r="D774" s="210">
        <v>0</v>
      </c>
      <c r="E774" s="210">
        <v>0</v>
      </c>
      <c r="F774" s="275" t="e">
        <f t="shared" si="109"/>
        <v>#DIV/0!</v>
      </c>
      <c r="G774" s="275" t="e">
        <f t="shared" si="118"/>
        <v>#DIV/0!</v>
      </c>
      <c r="H774" s="402"/>
      <c r="I774" s="320"/>
    </row>
    <row r="775" spans="1:9" ht="15">
      <c r="A775" s="277">
        <v>4214908</v>
      </c>
      <c r="B775" s="287" t="s">
        <v>145</v>
      </c>
      <c r="C775" s="210">
        <v>309937.5</v>
      </c>
      <c r="D775" s="210">
        <v>324810</v>
      </c>
      <c r="E775" s="210">
        <v>322543</v>
      </c>
      <c r="F775" s="275">
        <f aca="true" t="shared" si="121" ref="F775:F781">E775/C775*100</f>
        <v>104.06711030449686</v>
      </c>
      <c r="G775" s="275">
        <f t="shared" si="118"/>
        <v>99.3020535082048</v>
      </c>
      <c r="H775" s="402"/>
      <c r="I775" s="320"/>
    </row>
    <row r="776" spans="1:8" ht="15">
      <c r="A776" s="277">
        <v>4214909</v>
      </c>
      <c r="B776" s="287" t="s">
        <v>626</v>
      </c>
      <c r="C776" s="210">
        <v>11875</v>
      </c>
      <c r="D776" s="210">
        <v>0</v>
      </c>
      <c r="E776" s="210">
        <v>0</v>
      </c>
      <c r="F776" s="275">
        <f t="shared" si="121"/>
        <v>0</v>
      </c>
      <c r="G776" s="275" t="e">
        <f t="shared" si="118"/>
        <v>#DIV/0!</v>
      </c>
      <c r="H776" s="402"/>
    </row>
    <row r="777" spans="1:8" ht="15">
      <c r="A777" s="192">
        <v>422</v>
      </c>
      <c r="B777" s="256" t="s">
        <v>472</v>
      </c>
      <c r="C777" s="187">
        <f>SUM(C778:C780)</f>
        <v>0</v>
      </c>
      <c r="D777" s="187">
        <f>SUM(D778:D780)</f>
        <v>36500</v>
      </c>
      <c r="E777" s="187">
        <f>SUM(E778:E780)</f>
        <v>36532</v>
      </c>
      <c r="F777" s="275" t="e">
        <f t="shared" si="121"/>
        <v>#DIV/0!</v>
      </c>
      <c r="G777" s="275">
        <f t="shared" si="118"/>
        <v>100.08767123287672</v>
      </c>
      <c r="H777" s="402"/>
    </row>
    <row r="778" spans="1:8" ht="15">
      <c r="A778" s="277">
        <v>42273</v>
      </c>
      <c r="B778" s="287" t="s">
        <v>699</v>
      </c>
      <c r="C778" s="210">
        <v>0</v>
      </c>
      <c r="D778" s="210">
        <v>36500</v>
      </c>
      <c r="E778" s="210">
        <v>36532</v>
      </c>
      <c r="F778" s="275" t="e">
        <f t="shared" si="121"/>
        <v>#DIV/0!</v>
      </c>
      <c r="G778" s="275">
        <f t="shared" si="118"/>
        <v>100.08767123287672</v>
      </c>
      <c r="H778" s="402"/>
    </row>
    <row r="779" spans="1:8" ht="15">
      <c r="A779" s="277">
        <v>42231</v>
      </c>
      <c r="B779" s="287" t="s">
        <v>548</v>
      </c>
      <c r="C779" s="210">
        <v>0</v>
      </c>
      <c r="D779" s="210">
        <v>0</v>
      </c>
      <c r="E779" s="210">
        <v>0</v>
      </c>
      <c r="F779" s="275" t="e">
        <f t="shared" si="121"/>
        <v>#DIV/0!</v>
      </c>
      <c r="G779" s="275" t="e">
        <f t="shared" si="118"/>
        <v>#DIV/0!</v>
      </c>
      <c r="H779" s="402"/>
    </row>
    <row r="780" spans="1:8" ht="15">
      <c r="A780" s="278">
        <v>451</v>
      </c>
      <c r="B780" s="288" t="s">
        <v>408</v>
      </c>
      <c r="C780" s="208">
        <f>SUM(C781)</f>
        <v>0</v>
      </c>
      <c r="D780" s="208">
        <f>SUM(D781)</f>
        <v>0</v>
      </c>
      <c r="E780" s="208">
        <f>SUM(E781)</f>
        <v>0</v>
      </c>
      <c r="F780" s="275" t="e">
        <f t="shared" si="121"/>
        <v>#DIV/0!</v>
      </c>
      <c r="G780" s="275" t="e">
        <f t="shared" si="118"/>
        <v>#DIV/0!</v>
      </c>
      <c r="H780" s="402"/>
    </row>
    <row r="781" spans="1:8" ht="15">
      <c r="A781" s="279" t="s">
        <v>409</v>
      </c>
      <c r="B781" s="287" t="s">
        <v>410</v>
      </c>
      <c r="C781" s="280">
        <v>0</v>
      </c>
      <c r="D781" s="210">
        <v>0</v>
      </c>
      <c r="E781" s="280">
        <v>0</v>
      </c>
      <c r="F781" s="275" t="e">
        <f t="shared" si="121"/>
        <v>#DIV/0!</v>
      </c>
      <c r="G781" s="275" t="e">
        <f t="shared" si="118"/>
        <v>#DIV/0!</v>
      </c>
      <c r="H781" s="402"/>
    </row>
    <row r="782" spans="1:8" ht="15">
      <c r="A782" s="454" t="s">
        <v>411</v>
      </c>
      <c r="B782" s="455"/>
      <c r="C782" s="455"/>
      <c r="D782" s="455"/>
      <c r="E782" s="455"/>
      <c r="F782" s="455"/>
      <c r="G782" s="455"/>
      <c r="H782" s="403"/>
    </row>
    <row r="783" spans="1:8" ht="15">
      <c r="A783" s="460" t="s">
        <v>740</v>
      </c>
      <c r="B783" s="461"/>
      <c r="C783" s="461"/>
      <c r="D783" s="461"/>
      <c r="E783" s="461"/>
      <c r="F783" s="461"/>
      <c r="G783" s="461"/>
      <c r="H783" s="404"/>
    </row>
    <row r="784" spans="1:8" ht="15">
      <c r="A784" s="259" t="s">
        <v>499</v>
      </c>
      <c r="B784" s="6"/>
      <c r="C784" s="6"/>
      <c r="D784" s="6"/>
      <c r="E784" s="6"/>
      <c r="F784" s="346"/>
      <c r="G784" s="346"/>
      <c r="H784" s="346"/>
    </row>
    <row r="785" spans="1:8" ht="15">
      <c r="A785" s="259"/>
      <c r="B785" s="6"/>
      <c r="C785" s="6"/>
      <c r="D785" s="6"/>
      <c r="E785" s="6"/>
      <c r="F785" s="346"/>
      <c r="G785" s="346"/>
      <c r="H785" s="346"/>
    </row>
    <row r="786" spans="1:8" ht="15">
      <c r="A786" s="260" t="s">
        <v>412</v>
      </c>
      <c r="B786" s="395"/>
      <c r="C786" s="501">
        <v>2714</v>
      </c>
      <c r="D786" s="6"/>
      <c r="E786" s="6"/>
      <c r="F786" s="346"/>
      <c r="G786" s="346"/>
      <c r="H786" s="346"/>
    </row>
    <row r="787" spans="1:8" ht="15">
      <c r="A787" s="259"/>
      <c r="B787" s="261" t="s">
        <v>413</v>
      </c>
      <c r="C787" s="502">
        <f>SUM(C786:C786)</f>
        <v>2714</v>
      </c>
      <c r="D787" s="6"/>
      <c r="E787" s="6"/>
      <c r="F787" s="346"/>
      <c r="G787" s="346"/>
      <c r="H787" s="346"/>
    </row>
    <row r="788" spans="1:8" ht="15">
      <c r="A788" s="259"/>
      <c r="B788" s="6"/>
      <c r="C788" s="475"/>
      <c r="D788" s="6"/>
      <c r="E788" s="6"/>
      <c r="F788" s="346"/>
      <c r="G788" s="346"/>
      <c r="H788" s="346"/>
    </row>
    <row r="789" spans="1:8" ht="15">
      <c r="A789" s="259" t="s">
        <v>414</v>
      </c>
      <c r="B789" s="6"/>
      <c r="C789" s="475"/>
      <c r="D789" s="6"/>
      <c r="E789" s="6"/>
      <c r="F789" s="346"/>
      <c r="G789" s="346"/>
      <c r="H789" s="346"/>
    </row>
    <row r="790" spans="1:8" ht="15">
      <c r="A790" s="259" t="s">
        <v>415</v>
      </c>
      <c r="B790" s="6"/>
      <c r="C790" s="502">
        <v>6655</v>
      </c>
      <c r="D790" s="6"/>
      <c r="E790" s="6"/>
      <c r="F790" s="346"/>
      <c r="G790" s="346"/>
      <c r="H790" s="346"/>
    </row>
    <row r="791" spans="1:8" ht="15">
      <c r="A791" s="260" t="s">
        <v>650</v>
      </c>
      <c r="B791" s="6"/>
      <c r="C791" s="502">
        <v>125127.84</v>
      </c>
      <c r="D791" s="6"/>
      <c r="E791" s="6"/>
      <c r="F791" s="346"/>
      <c r="G791" s="346"/>
      <c r="H791" s="346"/>
    </row>
    <row r="792" spans="1:8" ht="15">
      <c r="A792" s="260" t="s">
        <v>741</v>
      </c>
      <c r="B792" s="395"/>
      <c r="C792" s="501">
        <v>182860.94</v>
      </c>
      <c r="D792" s="6"/>
      <c r="E792" s="6"/>
      <c r="F792" s="346"/>
      <c r="G792" s="346"/>
      <c r="H792" s="346"/>
    </row>
    <row r="793" spans="1:8" ht="15">
      <c r="A793" s="259"/>
      <c r="B793" s="261" t="s">
        <v>413</v>
      </c>
      <c r="C793" s="502">
        <f>SUM(C790:C792)</f>
        <v>314643.78</v>
      </c>
      <c r="D793" s="6"/>
      <c r="E793" s="6"/>
      <c r="F793" s="346"/>
      <c r="G793" s="346"/>
      <c r="H793" s="346"/>
    </row>
    <row r="794" spans="1:8" ht="15">
      <c r="A794" s="259"/>
      <c r="B794" s="261"/>
      <c r="C794" s="475"/>
      <c r="D794" s="6"/>
      <c r="E794" s="6"/>
      <c r="F794" s="346"/>
      <c r="G794" s="346"/>
      <c r="H794" s="346"/>
    </row>
    <row r="795" spans="1:8" ht="15">
      <c r="A795" s="462" t="s">
        <v>416</v>
      </c>
      <c r="B795" s="453"/>
      <c r="C795" s="453"/>
      <c r="D795" s="453"/>
      <c r="E795" s="453"/>
      <c r="F795" s="453"/>
      <c r="G795" s="453"/>
      <c r="H795" s="405"/>
    </row>
    <row r="796" spans="1:8" ht="15">
      <c r="A796" s="259" t="s">
        <v>660</v>
      </c>
      <c r="B796" s="6"/>
      <c r="C796" s="502">
        <f>C818</f>
        <v>680612.18</v>
      </c>
      <c r="D796" s="6" t="s">
        <v>565</v>
      </c>
      <c r="E796" s="6"/>
      <c r="F796" s="346"/>
      <c r="G796" s="346"/>
      <c r="H796" s="346"/>
    </row>
    <row r="797" spans="1:8" ht="15">
      <c r="A797" s="259" t="s">
        <v>417</v>
      </c>
      <c r="B797" s="6"/>
      <c r="C797" s="502">
        <v>207.47</v>
      </c>
      <c r="D797" s="6"/>
      <c r="E797" s="6"/>
      <c r="F797" s="346"/>
      <c r="G797" s="346"/>
      <c r="H797" s="346"/>
    </row>
    <row r="798" spans="1:8" ht="15">
      <c r="A798" s="259" t="s">
        <v>418</v>
      </c>
      <c r="B798" s="6"/>
      <c r="C798" s="502">
        <v>13.34</v>
      </c>
      <c r="D798" s="6"/>
      <c r="E798" s="6"/>
      <c r="F798" s="346"/>
      <c r="G798" s="346"/>
      <c r="H798" s="346"/>
    </row>
    <row r="799" spans="1:8" ht="15">
      <c r="A799" s="259" t="s">
        <v>644</v>
      </c>
      <c r="B799" s="6"/>
      <c r="C799" s="502">
        <v>105.3</v>
      </c>
      <c r="D799" s="6"/>
      <c r="E799" s="6"/>
      <c r="F799" s="346"/>
      <c r="G799" s="346"/>
      <c r="H799" s="346"/>
    </row>
    <row r="800" spans="1:8" ht="15">
      <c r="A800" s="259" t="s">
        <v>419</v>
      </c>
      <c r="B800" s="6"/>
      <c r="C800" s="502">
        <v>51.91</v>
      </c>
      <c r="D800" s="6"/>
      <c r="E800" s="6"/>
      <c r="F800" s="346"/>
      <c r="G800" s="346"/>
      <c r="H800" s="346"/>
    </row>
    <row r="801" spans="1:8" ht="15">
      <c r="A801" s="259" t="s">
        <v>420</v>
      </c>
      <c r="B801" s="6"/>
      <c r="C801" s="502">
        <v>4594.38</v>
      </c>
      <c r="D801" s="6"/>
      <c r="E801" s="6"/>
      <c r="F801" s="346"/>
      <c r="G801" s="346"/>
      <c r="H801" s="346"/>
    </row>
    <row r="802" spans="1:8" ht="15">
      <c r="A802" s="259" t="s">
        <v>742</v>
      </c>
      <c r="B802" s="6"/>
      <c r="C802" s="502">
        <v>300</v>
      </c>
      <c r="D802" s="6"/>
      <c r="E802" s="6"/>
      <c r="F802" s="346"/>
      <c r="G802" s="346"/>
      <c r="H802" s="346"/>
    </row>
    <row r="803" spans="1:8" ht="15">
      <c r="A803" s="259" t="s">
        <v>421</v>
      </c>
      <c r="B803" s="6"/>
      <c r="C803" s="502">
        <v>70782.76</v>
      </c>
      <c r="D803" s="6"/>
      <c r="E803" s="6"/>
      <c r="F803" s="346"/>
      <c r="G803" s="346"/>
      <c r="H803" s="346"/>
    </row>
    <row r="804" spans="1:8" ht="15">
      <c r="A804" s="259" t="s">
        <v>422</v>
      </c>
      <c r="B804" s="6"/>
      <c r="C804" s="502">
        <v>6064.41</v>
      </c>
      <c r="D804" s="6"/>
      <c r="E804" s="6"/>
      <c r="F804" s="346"/>
      <c r="G804" s="346"/>
      <c r="H804" s="346"/>
    </row>
    <row r="805" spans="1:10" ht="15">
      <c r="A805" s="259" t="s">
        <v>423</v>
      </c>
      <c r="B805" s="6"/>
      <c r="C805" s="502">
        <v>35.12</v>
      </c>
      <c r="D805" s="6"/>
      <c r="E805" s="6"/>
      <c r="F805" s="346"/>
      <c r="G805" s="346"/>
      <c r="H805" s="346"/>
      <c r="J805" s="320"/>
    </row>
    <row r="806" spans="1:10" ht="15">
      <c r="A806" s="259" t="s">
        <v>424</v>
      </c>
      <c r="B806" s="6"/>
      <c r="C806" s="502">
        <v>4510.92</v>
      </c>
      <c r="D806" s="6"/>
      <c r="E806" s="6"/>
      <c r="F806" s="346"/>
      <c r="G806" s="346"/>
      <c r="H806" s="346"/>
      <c r="J806" s="320"/>
    </row>
    <row r="807" spans="1:10" ht="15">
      <c r="A807" s="259" t="s">
        <v>425</v>
      </c>
      <c r="B807" s="6"/>
      <c r="C807" s="502">
        <v>25005.7</v>
      </c>
      <c r="D807" s="6"/>
      <c r="E807" s="6"/>
      <c r="F807" s="346"/>
      <c r="G807" s="346"/>
      <c r="H807" s="346"/>
      <c r="J807" s="320"/>
    </row>
    <row r="808" spans="1:10" ht="15">
      <c r="A808" s="259" t="s">
        <v>500</v>
      </c>
      <c r="B808" s="6"/>
      <c r="C808" s="502">
        <v>1020</v>
      </c>
      <c r="D808" s="6"/>
      <c r="E808" s="6"/>
      <c r="F808" s="346"/>
      <c r="G808" s="346"/>
      <c r="H808" s="346"/>
      <c r="J808" s="320"/>
    </row>
    <row r="809" spans="1:10" ht="15">
      <c r="A809" s="259" t="s">
        <v>645</v>
      </c>
      <c r="B809" s="6"/>
      <c r="C809" s="502">
        <v>29377.56</v>
      </c>
      <c r="D809" s="6"/>
      <c r="E809" s="6"/>
      <c r="F809" s="346"/>
      <c r="G809" s="346"/>
      <c r="H809" s="346"/>
      <c r="J809" s="320"/>
    </row>
    <row r="810" spans="1:8" ht="15">
      <c r="A810" s="259" t="s">
        <v>426</v>
      </c>
      <c r="B810" s="6"/>
      <c r="C810" s="502">
        <v>20777.58</v>
      </c>
      <c r="D810" s="6"/>
      <c r="E810" s="6"/>
      <c r="F810" s="346"/>
      <c r="G810" s="346"/>
      <c r="H810" s="346"/>
    </row>
    <row r="811" spans="1:8" ht="15">
      <c r="A811" s="259" t="s">
        <v>427</v>
      </c>
      <c r="B811" s="6"/>
      <c r="C811" s="502">
        <v>6354.6</v>
      </c>
      <c r="D811" s="6"/>
      <c r="E811" s="6"/>
      <c r="F811" s="346"/>
      <c r="G811" s="346"/>
      <c r="H811" s="346"/>
    </row>
    <row r="812" spans="1:8" ht="15">
      <c r="A812" s="259" t="s">
        <v>428</v>
      </c>
      <c r="B812" s="6"/>
      <c r="C812" s="502">
        <v>671.44</v>
      </c>
      <c r="D812" s="6"/>
      <c r="E812" s="6"/>
      <c r="F812" s="346"/>
      <c r="G812" s="346"/>
      <c r="H812" s="346"/>
    </row>
    <row r="813" spans="1:8" ht="15">
      <c r="A813" s="259" t="s">
        <v>429</v>
      </c>
      <c r="B813" s="6"/>
      <c r="C813" s="502">
        <v>28708.13</v>
      </c>
      <c r="D813" s="6"/>
      <c r="E813" s="6"/>
      <c r="F813" s="346"/>
      <c r="G813" s="346"/>
      <c r="H813" s="346"/>
    </row>
    <row r="814" spans="1:8" ht="15">
      <c r="A814" s="259" t="s">
        <v>430</v>
      </c>
      <c r="B814" s="6"/>
      <c r="C814" s="502">
        <v>1791.04</v>
      </c>
      <c r="D814" s="6"/>
      <c r="E814" s="6"/>
      <c r="F814" s="346"/>
      <c r="G814" s="346"/>
      <c r="H814" s="346"/>
    </row>
    <row r="815" spans="1:8" ht="15">
      <c r="A815" s="259" t="s">
        <v>431</v>
      </c>
      <c r="B815" s="6"/>
      <c r="C815" s="502">
        <v>311006.83</v>
      </c>
      <c r="D815" s="6"/>
      <c r="E815" s="6"/>
      <c r="F815" s="346"/>
      <c r="G815" s="346"/>
      <c r="H815" s="346"/>
    </row>
    <row r="816" spans="1:8" ht="15">
      <c r="A816" s="259" t="s">
        <v>432</v>
      </c>
      <c r="B816" s="6"/>
      <c r="C816" s="502">
        <v>3600</v>
      </c>
      <c r="D816" s="6"/>
      <c r="E816" s="6"/>
      <c r="F816" s="346"/>
      <c r="G816" s="346"/>
      <c r="H816" s="346"/>
    </row>
    <row r="817" spans="1:8" ht="15">
      <c r="A817" s="260" t="s">
        <v>433</v>
      </c>
      <c r="B817" s="395"/>
      <c r="C817" s="501">
        <v>165633.69</v>
      </c>
      <c r="D817" s="6"/>
      <c r="E817" s="6"/>
      <c r="F817" s="346"/>
      <c r="G817" s="346"/>
      <c r="H817" s="346"/>
    </row>
    <row r="818" spans="1:8" ht="15">
      <c r="A818" s="259"/>
      <c r="B818" s="261" t="s">
        <v>413</v>
      </c>
      <c r="C818" s="502">
        <f>SUM(C797:C817)</f>
        <v>680612.18</v>
      </c>
      <c r="D818" s="6"/>
      <c r="E818" s="6"/>
      <c r="F818" s="346"/>
      <c r="G818" s="346"/>
      <c r="H818" s="346"/>
    </row>
    <row r="819" spans="1:8" ht="15">
      <c r="A819" s="259"/>
      <c r="B819" s="6"/>
      <c r="C819" s="262"/>
      <c r="D819" s="6"/>
      <c r="E819" s="6"/>
      <c r="F819" s="346"/>
      <c r="G819" s="346"/>
      <c r="H819" s="346"/>
    </row>
    <row r="820" spans="1:8" ht="15">
      <c r="A820" s="462" t="s">
        <v>434</v>
      </c>
      <c r="B820" s="453"/>
      <c r="C820" s="453"/>
      <c r="D820" s="453"/>
      <c r="E820" s="453"/>
      <c r="F820" s="453"/>
      <c r="G820" s="453"/>
      <c r="H820" s="405"/>
    </row>
    <row r="821" spans="1:8" ht="15.75" customHeight="1">
      <c r="A821" s="489" t="s">
        <v>700</v>
      </c>
      <c r="B821" s="490"/>
      <c r="C821" s="490"/>
      <c r="D821" s="490"/>
      <c r="E821" s="6"/>
      <c r="F821" s="346"/>
      <c r="G821" s="346"/>
      <c r="H821" s="346"/>
    </row>
    <row r="822" spans="1:8" ht="15">
      <c r="A822" s="259"/>
      <c r="B822" s="6"/>
      <c r="C822" s="6"/>
      <c r="D822" s="6"/>
      <c r="E822" s="6"/>
      <c r="F822" s="346"/>
      <c r="G822" s="346"/>
      <c r="H822" s="346"/>
    </row>
    <row r="823" spans="1:8" ht="15">
      <c r="A823" s="462" t="s">
        <v>435</v>
      </c>
      <c r="B823" s="453"/>
      <c r="C823" s="453"/>
      <c r="D823" s="453"/>
      <c r="E823" s="453"/>
      <c r="F823" s="453"/>
      <c r="G823" s="453"/>
      <c r="H823" s="405"/>
    </row>
    <row r="824" spans="1:8" ht="15">
      <c r="A824" s="259" t="s">
        <v>661</v>
      </c>
      <c r="B824" s="6"/>
      <c r="C824" s="6"/>
      <c r="D824" s="6"/>
      <c r="E824" s="6"/>
      <c r="F824" s="346"/>
      <c r="G824" s="346"/>
      <c r="H824" s="346"/>
    </row>
    <row r="825" spans="1:8" ht="15">
      <c r="A825" s="453" t="s">
        <v>436</v>
      </c>
      <c r="B825" s="453"/>
      <c r="C825" s="453"/>
      <c r="D825" s="453"/>
      <c r="E825" s="453"/>
      <c r="F825" s="453"/>
      <c r="G825" s="453"/>
      <c r="H825" s="405"/>
    </row>
    <row r="826" spans="1:8" ht="15">
      <c r="A826" s="6" t="s">
        <v>662</v>
      </c>
      <c r="B826" s="6"/>
      <c r="C826" s="6"/>
      <c r="D826" s="6"/>
      <c r="E826" s="6"/>
      <c r="F826" s="346"/>
      <c r="G826" s="346"/>
      <c r="H826" s="346"/>
    </row>
    <row r="827" spans="1:8" ht="15">
      <c r="A827" s="6" t="s">
        <v>501</v>
      </c>
      <c r="B827" s="6"/>
      <c r="C827" s="6"/>
      <c r="D827" s="6"/>
      <c r="E827" s="6"/>
      <c r="F827" s="346"/>
      <c r="G827" s="346"/>
      <c r="H827" s="346"/>
    </row>
    <row r="828" spans="1:9" ht="15">
      <c r="A828" s="6"/>
      <c r="B828" s="6"/>
      <c r="C828" s="6"/>
      <c r="D828" s="6"/>
      <c r="E828" s="6"/>
      <c r="F828" s="346"/>
      <c r="G828" s="346"/>
      <c r="H828" s="346"/>
      <c r="I828" s="396"/>
    </row>
    <row r="829" spans="1:9" ht="15">
      <c r="A829" s="453" t="s">
        <v>437</v>
      </c>
      <c r="B829" s="453"/>
      <c r="C829" s="453"/>
      <c r="D829" s="453"/>
      <c r="E829" s="453"/>
      <c r="F829" s="453"/>
      <c r="G829" s="453"/>
      <c r="H829" s="405"/>
      <c r="I829" s="396"/>
    </row>
    <row r="830" spans="1:9" ht="15">
      <c r="A830" s="6"/>
      <c r="B830" s="6"/>
      <c r="C830" s="6"/>
      <c r="D830" s="6"/>
      <c r="E830" s="6"/>
      <c r="F830" s="346"/>
      <c r="G830" s="346"/>
      <c r="H830" s="346"/>
      <c r="I830" s="396"/>
    </row>
    <row r="831" spans="1:9" ht="15">
      <c r="A831" s="6" t="s">
        <v>744</v>
      </c>
      <c r="B831" s="6"/>
      <c r="C831" s="6"/>
      <c r="D831" s="6"/>
      <c r="E831" s="6" t="s">
        <v>438</v>
      </c>
      <c r="F831" s="346"/>
      <c r="G831" s="346"/>
      <c r="H831" s="346"/>
      <c r="I831" s="396"/>
    </row>
    <row r="832" spans="1:9" ht="15">
      <c r="A832" s="6" t="s">
        <v>745</v>
      </c>
      <c r="B832" s="6"/>
      <c r="C832" s="6"/>
      <c r="D832" s="6"/>
      <c r="E832" s="6" t="s">
        <v>439</v>
      </c>
      <c r="F832" s="346"/>
      <c r="G832" s="346"/>
      <c r="H832" s="346"/>
      <c r="I832" s="396"/>
    </row>
    <row r="833" spans="1:8" ht="15">
      <c r="A833" s="6" t="s">
        <v>746</v>
      </c>
      <c r="B833" s="6"/>
      <c r="C833" s="6"/>
      <c r="D833" s="6"/>
      <c r="E833" s="6"/>
      <c r="F833" s="346"/>
      <c r="G833" s="346"/>
      <c r="H833" s="346"/>
    </row>
    <row r="834" spans="1:8" ht="15">
      <c r="A834" s="6"/>
      <c r="B834" s="6"/>
      <c r="C834" s="6"/>
      <c r="D834" s="6"/>
      <c r="E834" s="6"/>
      <c r="F834" s="346"/>
      <c r="G834" s="346"/>
      <c r="H834" s="346"/>
    </row>
  </sheetData>
  <mergeCells count="20">
    <mergeCell ref="A1:G1"/>
    <mergeCell ref="A3:G3"/>
    <mergeCell ref="A4:G4"/>
    <mergeCell ref="A10:G10"/>
    <mergeCell ref="A15:B15"/>
    <mergeCell ref="A18:B18"/>
    <mergeCell ref="A6:G6"/>
    <mergeCell ref="A17:B17"/>
    <mergeCell ref="A21:B21"/>
    <mergeCell ref="A16:B16"/>
    <mergeCell ref="A20:B20"/>
    <mergeCell ref="A33:G33"/>
    <mergeCell ref="A22:B22"/>
    <mergeCell ref="A19:B19"/>
    <mergeCell ref="A23:B23"/>
    <mergeCell ref="A30:G30"/>
    <mergeCell ref="A32:G32"/>
    <mergeCell ref="A26:G26"/>
    <mergeCell ref="A31:G31"/>
    <mergeCell ref="A24:B24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12-2017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workbookViewId="0" topLeftCell="A10">
      <selection activeCell="H30" sqref="H30"/>
    </sheetView>
  </sheetViews>
  <sheetFormatPr defaultColWidth="9.140625" defaultRowHeight="15"/>
  <cols>
    <col min="2" max="3" width="11.42187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11.57421875" style="0" customWidth="1"/>
    <col min="11" max="11" width="11.140625" style="0" customWidth="1"/>
    <col min="12" max="13" width="11.28125" style="0" customWidth="1"/>
  </cols>
  <sheetData>
    <row r="1" spans="1:22" ht="15">
      <c r="A1" s="328" t="s">
        <v>473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2" ht="15">
      <c r="A2" s="524"/>
      <c r="B2" s="525" t="s">
        <v>474</v>
      </c>
      <c r="C2" s="525"/>
      <c r="D2" s="525"/>
      <c r="E2" s="525" t="s">
        <v>478</v>
      </c>
      <c r="F2" s="525"/>
      <c r="G2" s="525"/>
      <c r="H2" s="525" t="s">
        <v>701</v>
      </c>
      <c r="I2" s="525"/>
      <c r="J2" s="525"/>
      <c r="K2" s="525" t="s">
        <v>714</v>
      </c>
      <c r="L2" s="525"/>
      <c r="M2" s="525"/>
      <c r="N2" s="327"/>
      <c r="O2" s="327"/>
      <c r="P2" s="327"/>
      <c r="Q2" s="327"/>
      <c r="R2" s="327"/>
      <c r="S2" s="327"/>
      <c r="T2" s="327"/>
      <c r="U2" s="327"/>
      <c r="V2" s="327"/>
    </row>
    <row r="3" spans="1:22" ht="15">
      <c r="A3" s="524"/>
      <c r="B3" s="330" t="s">
        <v>475</v>
      </c>
      <c r="C3" s="330" t="s">
        <v>476</v>
      </c>
      <c r="D3" s="330" t="s">
        <v>477</v>
      </c>
      <c r="E3" s="330" t="s">
        <v>475</v>
      </c>
      <c r="F3" s="330" t="s">
        <v>476</v>
      </c>
      <c r="G3" s="330" t="s">
        <v>477</v>
      </c>
      <c r="H3" s="330" t="s">
        <v>475</v>
      </c>
      <c r="I3" s="330" t="s">
        <v>476</v>
      </c>
      <c r="J3" s="330" t="s">
        <v>477</v>
      </c>
      <c r="K3" s="330" t="s">
        <v>475</v>
      </c>
      <c r="L3" s="330" t="s">
        <v>476</v>
      </c>
      <c r="M3" s="330" t="s">
        <v>477</v>
      </c>
      <c r="N3" s="327"/>
      <c r="O3" s="327"/>
      <c r="P3" s="327"/>
      <c r="Q3" s="327"/>
      <c r="R3" s="327"/>
      <c r="S3" s="327"/>
      <c r="T3" s="327"/>
      <c r="U3" s="327"/>
      <c r="V3" s="327"/>
    </row>
    <row r="4" spans="1:22" ht="15">
      <c r="A4" s="331" t="s">
        <v>702</v>
      </c>
      <c r="B4" s="312">
        <v>7274.3</v>
      </c>
      <c r="C4" s="312">
        <v>1127.52</v>
      </c>
      <c r="D4" s="312">
        <v>123.66</v>
      </c>
      <c r="E4" s="312">
        <v>17427</v>
      </c>
      <c r="F4" s="312">
        <v>2701.34</v>
      </c>
      <c r="G4" s="312">
        <v>294.87</v>
      </c>
      <c r="H4" s="312">
        <v>0</v>
      </c>
      <c r="I4" s="312">
        <v>0</v>
      </c>
      <c r="J4" s="312">
        <v>0</v>
      </c>
      <c r="K4" s="312">
        <v>0</v>
      </c>
      <c r="L4" s="312">
        <v>0</v>
      </c>
      <c r="M4" s="312">
        <v>0</v>
      </c>
      <c r="N4" s="327"/>
      <c r="O4" s="327"/>
      <c r="P4" s="327"/>
      <c r="Q4" s="327"/>
      <c r="R4" s="327"/>
      <c r="S4" s="327"/>
      <c r="T4" s="327"/>
      <c r="U4" s="327"/>
      <c r="V4" s="327"/>
    </row>
    <row r="5" spans="1:22" ht="15">
      <c r="A5" s="331" t="s">
        <v>703</v>
      </c>
      <c r="B5" s="312">
        <v>7274.3</v>
      </c>
      <c r="C5" s="312">
        <v>1127.52</v>
      </c>
      <c r="D5" s="312">
        <v>123.66</v>
      </c>
      <c r="E5" s="312">
        <v>17427.21</v>
      </c>
      <c r="F5" s="312">
        <v>2701.28</v>
      </c>
      <c r="G5" s="312">
        <v>296.28</v>
      </c>
      <c r="H5" s="312">
        <v>0</v>
      </c>
      <c r="I5" s="312">
        <v>0</v>
      </c>
      <c r="J5" s="312">
        <v>0</v>
      </c>
      <c r="K5" s="312">
        <v>0</v>
      </c>
      <c r="L5" s="312">
        <v>0</v>
      </c>
      <c r="M5" s="312">
        <v>0</v>
      </c>
      <c r="N5" s="327"/>
      <c r="O5" s="327"/>
      <c r="P5" s="327"/>
      <c r="Q5" s="327"/>
      <c r="R5" s="327"/>
      <c r="S5" s="327"/>
      <c r="T5" s="327"/>
      <c r="U5" s="327"/>
      <c r="V5" s="327"/>
    </row>
    <row r="6" spans="1:22" ht="15">
      <c r="A6" s="331" t="s">
        <v>704</v>
      </c>
      <c r="B6" s="312">
        <v>7274.3</v>
      </c>
      <c r="C6" s="312">
        <v>1127.52</v>
      </c>
      <c r="D6" s="312">
        <v>123.66</v>
      </c>
      <c r="E6" s="312">
        <v>13584.92</v>
      </c>
      <c r="F6" s="312">
        <v>2105.56</v>
      </c>
      <c r="G6" s="312">
        <v>230.94</v>
      </c>
      <c r="H6" s="312">
        <v>0</v>
      </c>
      <c r="I6" s="312">
        <v>0</v>
      </c>
      <c r="J6" s="312">
        <v>0</v>
      </c>
      <c r="K6" s="312">
        <v>0</v>
      </c>
      <c r="L6" s="312">
        <v>0</v>
      </c>
      <c r="M6" s="312">
        <v>0</v>
      </c>
      <c r="N6" s="327"/>
      <c r="O6" s="327"/>
      <c r="P6" s="327"/>
      <c r="Q6" s="327"/>
      <c r="R6" s="327"/>
      <c r="S6" s="327"/>
      <c r="T6" s="327"/>
      <c r="U6" s="327"/>
      <c r="V6" s="327"/>
    </row>
    <row r="7" spans="1:22" ht="15">
      <c r="A7" s="331" t="s">
        <v>705</v>
      </c>
      <c r="B7" s="312">
        <v>7274.3</v>
      </c>
      <c r="C7" s="312">
        <v>1127.52</v>
      </c>
      <c r="D7" s="312">
        <v>123.66</v>
      </c>
      <c r="E7" s="312">
        <v>13381.6</v>
      </c>
      <c r="F7" s="312">
        <v>2074.45</v>
      </c>
      <c r="G7" s="312">
        <v>227.49</v>
      </c>
      <c r="H7" s="312">
        <v>0</v>
      </c>
      <c r="I7" s="312">
        <v>0</v>
      </c>
      <c r="J7" s="312">
        <v>0</v>
      </c>
      <c r="K7" s="312">
        <v>0</v>
      </c>
      <c r="L7" s="312">
        <v>0</v>
      </c>
      <c r="M7" s="312">
        <v>0</v>
      </c>
      <c r="N7" s="327"/>
      <c r="O7" s="327"/>
      <c r="P7" s="327"/>
      <c r="Q7" s="327"/>
      <c r="R7" s="327"/>
      <c r="S7" s="327"/>
      <c r="T7" s="327"/>
      <c r="U7" s="327"/>
      <c r="V7" s="327"/>
    </row>
    <row r="8" spans="1:22" ht="15">
      <c r="A8" s="331" t="s">
        <v>706</v>
      </c>
      <c r="B8" s="312">
        <v>7274.3</v>
      </c>
      <c r="C8" s="312">
        <v>1127.52</v>
      </c>
      <c r="D8" s="312">
        <v>123.66</v>
      </c>
      <c r="E8" s="312">
        <v>13381.6</v>
      </c>
      <c r="F8" s="312">
        <v>2074.45</v>
      </c>
      <c r="G8" s="312">
        <v>227.49</v>
      </c>
      <c r="H8" s="312">
        <v>0</v>
      </c>
      <c r="I8" s="312">
        <v>0</v>
      </c>
      <c r="J8" s="312">
        <v>0</v>
      </c>
      <c r="K8" s="312">
        <v>0</v>
      </c>
      <c r="L8" s="312">
        <v>0</v>
      </c>
      <c r="M8" s="312">
        <v>0</v>
      </c>
      <c r="N8" s="327"/>
      <c r="O8" s="327"/>
      <c r="P8" s="327"/>
      <c r="Q8" s="327"/>
      <c r="R8" s="327"/>
      <c r="S8" s="327"/>
      <c r="T8" s="327"/>
      <c r="U8" s="327"/>
      <c r="V8" s="327"/>
    </row>
    <row r="9" spans="1:22" ht="15">
      <c r="A9" s="331" t="s">
        <v>707</v>
      </c>
      <c r="B9" s="312">
        <v>7274.3</v>
      </c>
      <c r="C9" s="312">
        <v>1127.52</v>
      </c>
      <c r="D9" s="312">
        <v>123.66</v>
      </c>
      <c r="E9" s="312">
        <v>13381.6</v>
      </c>
      <c r="F9" s="312">
        <v>2074.45</v>
      </c>
      <c r="G9" s="312">
        <v>227.49</v>
      </c>
      <c r="H9" s="312">
        <v>9530.2</v>
      </c>
      <c r="I9" s="312">
        <v>1477.16</v>
      </c>
      <c r="J9" s="312">
        <v>162</v>
      </c>
      <c r="K9" s="312">
        <v>0</v>
      </c>
      <c r="L9" s="312">
        <v>0</v>
      </c>
      <c r="M9" s="312">
        <v>0</v>
      </c>
      <c r="N9" s="327"/>
      <c r="O9" s="327"/>
      <c r="P9" s="327"/>
      <c r="Q9" s="327"/>
      <c r="R9" s="327"/>
      <c r="S9" s="327"/>
      <c r="T9" s="327"/>
      <c r="U9" s="327"/>
      <c r="V9" s="327"/>
    </row>
    <row r="10" spans="1:22" ht="15">
      <c r="A10" s="331" t="s">
        <v>708</v>
      </c>
      <c r="B10" s="312">
        <v>7274.3</v>
      </c>
      <c r="C10" s="312">
        <v>1127.52</v>
      </c>
      <c r="D10" s="312">
        <v>123.66</v>
      </c>
      <c r="E10" s="312">
        <v>13382</v>
      </c>
      <c r="F10" s="312">
        <v>2074.21</v>
      </c>
      <c r="G10" s="312">
        <v>227.5</v>
      </c>
      <c r="H10" s="312">
        <v>13104</v>
      </c>
      <c r="I10" s="312">
        <v>2031.12</v>
      </c>
      <c r="J10" s="312">
        <v>222.76</v>
      </c>
      <c r="K10" s="312">
        <v>7445.45</v>
      </c>
      <c r="L10" s="312">
        <v>1154.05</v>
      </c>
      <c r="M10" s="312">
        <v>126.6</v>
      </c>
      <c r="N10" s="327"/>
      <c r="O10" s="327"/>
      <c r="P10" s="327"/>
      <c r="Q10" s="327"/>
      <c r="R10" s="327"/>
      <c r="S10" s="327"/>
      <c r="T10" s="327"/>
      <c r="U10" s="327"/>
      <c r="V10" s="327"/>
    </row>
    <row r="11" spans="1:22" ht="15">
      <c r="A11" s="331" t="s">
        <v>709</v>
      </c>
      <c r="B11" s="312">
        <v>14354.1</v>
      </c>
      <c r="C11" s="312">
        <v>2224.89</v>
      </c>
      <c r="D11" s="312">
        <v>244.02</v>
      </c>
      <c r="E11" s="312">
        <v>13382</v>
      </c>
      <c r="F11" s="312">
        <v>2074.21</v>
      </c>
      <c r="G11" s="312">
        <v>227.5</v>
      </c>
      <c r="H11" s="312">
        <v>13104</v>
      </c>
      <c r="I11" s="312">
        <v>2031.12</v>
      </c>
      <c r="J11" s="312">
        <v>222.76</v>
      </c>
      <c r="K11" s="312">
        <v>16380</v>
      </c>
      <c r="L11" s="312">
        <v>2538.9</v>
      </c>
      <c r="M11" s="312">
        <v>278.45</v>
      </c>
      <c r="N11" s="327"/>
      <c r="O11" s="327"/>
      <c r="P11" s="327"/>
      <c r="Q11" s="327"/>
      <c r="R11" s="327"/>
      <c r="S11" s="327"/>
      <c r="T11" s="327"/>
      <c r="U11" s="327"/>
      <c r="V11" s="327"/>
    </row>
    <row r="12" spans="1:22" ht="15">
      <c r="A12" s="331" t="s">
        <v>710</v>
      </c>
      <c r="B12" s="312">
        <v>14354.1</v>
      </c>
      <c r="C12" s="312">
        <v>2224.89</v>
      </c>
      <c r="D12" s="312">
        <v>244.02</v>
      </c>
      <c r="E12" s="312">
        <v>13382</v>
      </c>
      <c r="F12" s="312">
        <v>2074.21</v>
      </c>
      <c r="G12" s="312">
        <v>227.5</v>
      </c>
      <c r="H12" s="312">
        <v>13104</v>
      </c>
      <c r="I12" s="312">
        <v>2031.12</v>
      </c>
      <c r="J12" s="312">
        <v>222.76</v>
      </c>
      <c r="K12" s="312">
        <v>16380</v>
      </c>
      <c r="L12" s="312">
        <v>2538.9</v>
      </c>
      <c r="M12" s="312">
        <v>278.45</v>
      </c>
      <c r="N12" s="327"/>
      <c r="O12" s="327"/>
      <c r="P12" s="327"/>
      <c r="Q12" s="327"/>
      <c r="R12" s="327"/>
      <c r="S12" s="327"/>
      <c r="T12" s="327"/>
      <c r="U12" s="327"/>
      <c r="V12" s="327"/>
    </row>
    <row r="13" spans="1:22" ht="15">
      <c r="A13" s="331" t="s">
        <v>711</v>
      </c>
      <c r="B13" s="312">
        <v>14354.1</v>
      </c>
      <c r="C13" s="312">
        <v>2224.89</v>
      </c>
      <c r="D13" s="312">
        <v>244.02</v>
      </c>
      <c r="E13" s="312">
        <v>13382</v>
      </c>
      <c r="F13" s="312">
        <v>2074.21</v>
      </c>
      <c r="G13" s="312">
        <v>227.5</v>
      </c>
      <c r="H13" s="312">
        <v>13104</v>
      </c>
      <c r="I13" s="312">
        <v>2031.12</v>
      </c>
      <c r="J13" s="312">
        <v>222.76</v>
      </c>
      <c r="K13" s="312">
        <v>16380</v>
      </c>
      <c r="L13" s="312">
        <v>2538.9</v>
      </c>
      <c r="M13" s="312">
        <v>278.45</v>
      </c>
      <c r="N13" s="327"/>
      <c r="O13" s="327"/>
      <c r="P13" s="327"/>
      <c r="Q13" s="327"/>
      <c r="R13" s="327"/>
      <c r="S13" s="327"/>
      <c r="T13" s="327"/>
      <c r="U13" s="327"/>
      <c r="V13" s="327"/>
    </row>
    <row r="14" spans="1:22" ht="15">
      <c r="A14" s="331" t="s">
        <v>712</v>
      </c>
      <c r="B14" s="312">
        <v>14354.1</v>
      </c>
      <c r="C14" s="312">
        <v>2224.89</v>
      </c>
      <c r="D14" s="312">
        <v>244.02</v>
      </c>
      <c r="E14" s="312">
        <v>13382</v>
      </c>
      <c r="F14" s="312">
        <v>2074.21</v>
      </c>
      <c r="G14" s="312">
        <v>227.5</v>
      </c>
      <c r="H14" s="312">
        <v>13104</v>
      </c>
      <c r="I14" s="312">
        <v>2031.12</v>
      </c>
      <c r="J14" s="312">
        <v>222.76</v>
      </c>
      <c r="K14" s="312">
        <v>16380</v>
      </c>
      <c r="L14" s="312">
        <v>2538.9</v>
      </c>
      <c r="M14" s="312">
        <v>278.45</v>
      </c>
      <c r="N14" s="327"/>
      <c r="O14" s="327"/>
      <c r="P14" s="327"/>
      <c r="Q14" s="327"/>
      <c r="R14" s="327"/>
      <c r="S14" s="327"/>
      <c r="T14" s="327"/>
      <c r="U14" s="327"/>
      <c r="V14" s="327"/>
    </row>
    <row r="15" spans="1:22" ht="15">
      <c r="A15" s="331" t="s">
        <v>713</v>
      </c>
      <c r="B15" s="312">
        <v>14354.1</v>
      </c>
      <c r="C15" s="312">
        <v>2224.89</v>
      </c>
      <c r="D15" s="312">
        <v>244.02</v>
      </c>
      <c r="E15" s="312">
        <v>13382</v>
      </c>
      <c r="F15" s="312">
        <v>2074.21</v>
      </c>
      <c r="G15" s="312">
        <v>227.5</v>
      </c>
      <c r="H15" s="312">
        <v>3573.8</v>
      </c>
      <c r="I15" s="312">
        <v>553.96</v>
      </c>
      <c r="J15" s="312">
        <v>60.76</v>
      </c>
      <c r="K15" s="312">
        <v>16380</v>
      </c>
      <c r="L15" s="312">
        <v>2538.9</v>
      </c>
      <c r="M15" s="312">
        <v>278.45</v>
      </c>
      <c r="N15" s="327"/>
      <c r="O15" s="327"/>
      <c r="P15" s="327"/>
      <c r="Q15" s="327"/>
      <c r="R15" s="327"/>
      <c r="S15" s="327"/>
      <c r="T15" s="327"/>
      <c r="U15" s="327"/>
      <c r="V15" s="327"/>
    </row>
    <row r="16" spans="1:22" ht="15">
      <c r="A16" s="330" t="s">
        <v>479</v>
      </c>
      <c r="B16" s="368">
        <f>SUM(B4:B15)</f>
        <v>122690.60000000002</v>
      </c>
      <c r="C16" s="368">
        <f aca="true" t="shared" si="0" ref="C16:M16">SUM(C4:C15)</f>
        <v>19017.09</v>
      </c>
      <c r="D16" s="368">
        <f t="shared" si="0"/>
        <v>2085.72</v>
      </c>
      <c r="E16" s="368">
        <f t="shared" si="0"/>
        <v>168875.93</v>
      </c>
      <c r="F16" s="368">
        <f t="shared" si="0"/>
        <v>26176.789999999997</v>
      </c>
      <c r="G16" s="368">
        <f t="shared" si="0"/>
        <v>2869.56</v>
      </c>
      <c r="H16" s="368">
        <f t="shared" si="0"/>
        <v>78624</v>
      </c>
      <c r="I16" s="368">
        <f t="shared" si="0"/>
        <v>12186.719999999998</v>
      </c>
      <c r="J16" s="368">
        <f t="shared" si="0"/>
        <v>1336.56</v>
      </c>
      <c r="K16" s="368">
        <f t="shared" si="0"/>
        <v>89345.45</v>
      </c>
      <c r="L16" s="368">
        <f t="shared" si="0"/>
        <v>13848.55</v>
      </c>
      <c r="M16" s="368">
        <f t="shared" si="0"/>
        <v>1518.8500000000001</v>
      </c>
      <c r="N16" s="327"/>
      <c r="O16" s="327"/>
      <c r="P16" s="327"/>
      <c r="Q16" s="327"/>
      <c r="R16" s="327"/>
      <c r="S16" s="327"/>
      <c r="T16" s="327"/>
      <c r="U16" s="327"/>
      <c r="V16" s="327"/>
    </row>
    <row r="17" spans="1:22" ht="15">
      <c r="A17" s="332"/>
      <c r="B17" s="333"/>
      <c r="C17" s="333"/>
      <c r="D17" s="333">
        <f>SUM(C16:D16)</f>
        <v>21102.81</v>
      </c>
      <c r="E17" s="333"/>
      <c r="F17" s="333"/>
      <c r="G17" s="333">
        <f>SUM(F16:G16)</f>
        <v>29046.35</v>
      </c>
      <c r="H17" s="333">
        <f>SUM(D17:G17)</f>
        <v>50149.16</v>
      </c>
      <c r="I17" s="333"/>
      <c r="J17" s="333"/>
      <c r="K17" s="333"/>
      <c r="L17" s="333"/>
      <c r="M17" s="333">
        <f>SUM(L16:M16)</f>
        <v>15367.4</v>
      </c>
      <c r="N17" s="327"/>
      <c r="O17" s="327"/>
      <c r="P17" s="327"/>
      <c r="Q17" s="327"/>
      <c r="R17" s="327"/>
      <c r="S17" s="327"/>
      <c r="T17" s="327"/>
      <c r="U17" s="327"/>
      <c r="V17" s="327"/>
    </row>
    <row r="18" spans="1:22" ht="15">
      <c r="A18" s="332"/>
      <c r="B18" s="333"/>
      <c r="C18" s="333"/>
      <c r="D18" s="333"/>
      <c r="E18" s="333"/>
      <c r="F18" s="333"/>
      <c r="G18" s="333" t="s">
        <v>480</v>
      </c>
      <c r="H18" s="333"/>
      <c r="I18" s="333"/>
      <c r="J18" s="333"/>
      <c r="K18" s="333"/>
      <c r="L18" s="333"/>
      <c r="M18" s="333"/>
      <c r="N18" s="327"/>
      <c r="O18" s="327"/>
      <c r="P18" s="327"/>
      <c r="Q18" s="327"/>
      <c r="R18" s="327"/>
      <c r="S18" s="327"/>
      <c r="T18" s="327"/>
      <c r="U18" s="327"/>
      <c r="V18" s="327"/>
    </row>
    <row r="19" spans="1:22" ht="15">
      <c r="A19" s="529"/>
      <c r="B19" s="529"/>
      <c r="C19" s="330" t="s">
        <v>475</v>
      </c>
      <c r="D19" s="330" t="s">
        <v>476</v>
      </c>
      <c r="E19" s="330" t="s">
        <v>477</v>
      </c>
      <c r="F19" s="327"/>
      <c r="G19" s="335">
        <v>31111</v>
      </c>
      <c r="H19" s="336" t="s">
        <v>481</v>
      </c>
      <c r="I19" s="335">
        <v>31331</v>
      </c>
      <c r="J19" s="327"/>
      <c r="K19" s="320"/>
      <c r="L19" s="320"/>
      <c r="M19" s="327"/>
      <c r="N19" s="327"/>
      <c r="O19" s="327"/>
      <c r="P19" s="327"/>
      <c r="Q19" s="327"/>
      <c r="R19" s="327"/>
      <c r="S19" s="327"/>
      <c r="T19" s="327"/>
      <c r="U19" s="327"/>
      <c r="V19" s="327"/>
    </row>
    <row r="20" spans="1:22" ht="15">
      <c r="A20" s="329" t="s">
        <v>715</v>
      </c>
      <c r="B20" s="329"/>
      <c r="C20" s="334"/>
      <c r="D20" s="334"/>
      <c r="E20" s="334"/>
      <c r="F20" s="327"/>
      <c r="G20" s="320">
        <f>SUM(B16+E16+H16+K16)</f>
        <v>459535.98000000004</v>
      </c>
      <c r="H20" s="320">
        <f aca="true" t="shared" si="1" ref="H20:I20">SUM(C16+F16+I16+L16)</f>
        <v>71229.15</v>
      </c>
      <c r="I20" s="320">
        <f t="shared" si="1"/>
        <v>7810.6900000000005</v>
      </c>
      <c r="J20" s="327">
        <f>SUM(G20:I20)</f>
        <v>538575.82</v>
      </c>
      <c r="K20" s="320"/>
      <c r="L20" s="320"/>
      <c r="M20" s="327"/>
      <c r="N20" s="327"/>
      <c r="O20" s="327"/>
      <c r="P20" s="327"/>
      <c r="Q20" s="327"/>
      <c r="R20" s="327"/>
      <c r="S20" s="327"/>
      <c r="T20" s="327"/>
      <c r="U20" s="327"/>
      <c r="V20" s="327"/>
    </row>
    <row r="21" spans="1:22" ht="15">
      <c r="A21" s="329" t="s">
        <v>716</v>
      </c>
      <c r="B21" s="329"/>
      <c r="C21" s="312"/>
      <c r="D21" s="312"/>
      <c r="E21" s="312"/>
      <c r="F21" s="327"/>
      <c r="G21" s="327"/>
      <c r="H21" s="327"/>
      <c r="I21" s="320"/>
      <c r="J21" s="327">
        <f>SUM(J20+F26)</f>
        <v>684648.82</v>
      </c>
      <c r="K21" s="320"/>
      <c r="L21" s="320"/>
      <c r="M21" s="327"/>
      <c r="N21" s="327"/>
      <c r="O21" s="327"/>
      <c r="P21" s="327"/>
      <c r="Q21" s="327"/>
      <c r="R21" s="327"/>
      <c r="S21" s="327"/>
      <c r="T21" s="327"/>
      <c r="U21" s="327"/>
      <c r="V21" s="327"/>
    </row>
    <row r="22" spans="1:22" ht="15">
      <c r="A22" s="526" t="s">
        <v>479</v>
      </c>
      <c r="B22" s="527"/>
      <c r="C22" s="312">
        <f>H16+K16</f>
        <v>167969.45</v>
      </c>
      <c r="D22" s="312">
        <f>I16+L16</f>
        <v>26035.269999999997</v>
      </c>
      <c r="E22" s="312">
        <f>J16+M16</f>
        <v>2855.41</v>
      </c>
      <c r="F22" s="320"/>
      <c r="G22" s="320"/>
      <c r="H22" s="320"/>
      <c r="I22" s="320"/>
      <c r="J22" s="327">
        <v>-239688.13</v>
      </c>
      <c r="K22" s="320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</row>
    <row r="23" spans="1:22" ht="15">
      <c r="A23" s="327"/>
      <c r="B23" s="327"/>
      <c r="C23" s="327"/>
      <c r="D23" s="327"/>
      <c r="E23" s="320">
        <f>SUM(D22:E22)</f>
        <v>28890.679999999997</v>
      </c>
      <c r="F23" s="327"/>
      <c r="G23" s="327"/>
      <c r="H23" s="327"/>
      <c r="I23" s="327"/>
      <c r="J23" s="327">
        <f>SUM(J21:J22)</f>
        <v>444960.68999999994</v>
      </c>
      <c r="K23" s="320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</row>
    <row r="24" spans="1:22" ht="15">
      <c r="A24" s="327"/>
      <c r="B24" s="327"/>
      <c r="C24" s="327"/>
      <c r="D24" s="327"/>
      <c r="E24" s="327"/>
      <c r="F24" s="327"/>
      <c r="G24" s="530" t="s">
        <v>482</v>
      </c>
      <c r="H24" s="530"/>
      <c r="I24" s="530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</row>
    <row r="25" spans="1:22" ht="15">
      <c r="A25" s="528" t="s">
        <v>484</v>
      </c>
      <c r="B25" s="528"/>
      <c r="C25" s="330" t="s">
        <v>475</v>
      </c>
      <c r="D25" s="330" t="s">
        <v>476</v>
      </c>
      <c r="E25" s="330" t="s">
        <v>477</v>
      </c>
      <c r="F25" s="327"/>
      <c r="G25" s="320"/>
      <c r="H25" s="320"/>
      <c r="I25" s="320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</row>
    <row r="26" spans="1:22" ht="15">
      <c r="A26" s="529" t="s">
        <v>482</v>
      </c>
      <c r="B26" s="529"/>
      <c r="C26" s="312">
        <f>SUM(B44)</f>
        <v>124635.60000000002</v>
      </c>
      <c r="D26" s="312">
        <f>SUM(C44)</f>
        <v>19318.560000000005</v>
      </c>
      <c r="E26" s="312">
        <f>SUM(D44)</f>
        <v>2118.8399999999997</v>
      </c>
      <c r="F26" s="327">
        <f>SUM(C26:E26)</f>
        <v>146073.00000000003</v>
      </c>
      <c r="G26" s="320"/>
      <c r="H26" s="320"/>
      <c r="I26" s="320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</row>
    <row r="27" spans="1:22" ht="15">
      <c r="A27" s="529" t="s">
        <v>483</v>
      </c>
      <c r="B27" s="529"/>
      <c r="C27" s="312">
        <f>B16-C26</f>
        <v>-1945</v>
      </c>
      <c r="D27" s="312">
        <f aca="true" t="shared" si="2" ref="D27:E27">C16-D26</f>
        <v>-301.4700000000048</v>
      </c>
      <c r="E27" s="312">
        <f t="shared" si="2"/>
        <v>-33.11999999999989</v>
      </c>
      <c r="F27" s="327"/>
      <c r="G27" s="320"/>
      <c r="H27" s="320"/>
      <c r="I27" s="320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</row>
    <row r="28" spans="1:22" ht="15">
      <c r="A28" s="526" t="s">
        <v>479</v>
      </c>
      <c r="B28" s="527"/>
      <c r="C28" s="312">
        <f>SUM(C26:C27)</f>
        <v>122690.60000000002</v>
      </c>
      <c r="D28" s="312">
        <f aca="true" t="shared" si="3" ref="D28:E28">SUM(D26:D27)</f>
        <v>19017.09</v>
      </c>
      <c r="E28" s="312">
        <f t="shared" si="3"/>
        <v>2085.72</v>
      </c>
      <c r="F28" s="327"/>
      <c r="G28" s="320"/>
      <c r="H28" s="320"/>
      <c r="I28" s="320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</row>
    <row r="29" spans="1:22" ht="15">
      <c r="A29" s="327"/>
      <c r="B29" s="327"/>
      <c r="C29" s="327"/>
      <c r="D29" s="327"/>
      <c r="E29" s="320">
        <f>SUM(D28:E28)</f>
        <v>21102.81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</row>
    <row r="30" spans="1:22" ht="15">
      <c r="A30" s="524"/>
      <c r="B30" s="525" t="s">
        <v>482</v>
      </c>
      <c r="C30" s="525"/>
      <c r="D30" s="525"/>
      <c r="E30" s="320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</row>
    <row r="31" spans="1:22" ht="15">
      <c r="A31" s="524"/>
      <c r="B31" s="330" t="s">
        <v>475</v>
      </c>
      <c r="C31" s="330" t="s">
        <v>476</v>
      </c>
      <c r="D31" s="330" t="s">
        <v>477</v>
      </c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</row>
    <row r="32" spans="1:22" ht="15">
      <c r="A32" s="331" t="s">
        <v>702</v>
      </c>
      <c r="B32" s="312">
        <v>10386.3</v>
      </c>
      <c r="C32" s="312">
        <v>1609.88</v>
      </c>
      <c r="D32" s="312">
        <v>176.57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</row>
    <row r="33" spans="1:22" ht="15">
      <c r="A33" s="331" t="s">
        <v>703</v>
      </c>
      <c r="B33" s="312">
        <v>10386.3</v>
      </c>
      <c r="C33" s="312">
        <v>1609.88</v>
      </c>
      <c r="D33" s="312">
        <v>176.57</v>
      </c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</row>
    <row r="34" spans="1:22" ht="15">
      <c r="A34" s="331" t="s">
        <v>704</v>
      </c>
      <c r="B34" s="312">
        <v>10386.3</v>
      </c>
      <c r="C34" s="312">
        <v>1609.88</v>
      </c>
      <c r="D34" s="312">
        <v>176.57</v>
      </c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</row>
    <row r="35" spans="1:22" ht="15">
      <c r="A35" s="331" t="s">
        <v>705</v>
      </c>
      <c r="B35" s="312">
        <v>10386.3</v>
      </c>
      <c r="C35" s="312">
        <v>1609.88</v>
      </c>
      <c r="D35" s="312">
        <v>176.57</v>
      </c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</row>
    <row r="36" spans="1:22" ht="15">
      <c r="A36" s="331" t="s">
        <v>706</v>
      </c>
      <c r="B36" s="312">
        <v>10386.3</v>
      </c>
      <c r="C36" s="312">
        <v>1609.88</v>
      </c>
      <c r="D36" s="312">
        <v>176.57</v>
      </c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</row>
    <row r="37" spans="1:22" ht="15">
      <c r="A37" s="331" t="s">
        <v>707</v>
      </c>
      <c r="B37" s="312">
        <v>10386.3</v>
      </c>
      <c r="C37" s="312">
        <v>1609.88</v>
      </c>
      <c r="D37" s="312">
        <v>176.57</v>
      </c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</row>
    <row r="38" spans="1:22" ht="15">
      <c r="A38" s="331" t="s">
        <v>708</v>
      </c>
      <c r="B38" s="312">
        <v>10386.3</v>
      </c>
      <c r="C38" s="312">
        <v>1609.88</v>
      </c>
      <c r="D38" s="312">
        <v>176.57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</row>
    <row r="39" spans="1:22" ht="15">
      <c r="A39" s="331" t="s">
        <v>709</v>
      </c>
      <c r="B39" s="312">
        <v>10386.3</v>
      </c>
      <c r="C39" s="312">
        <v>1609.88</v>
      </c>
      <c r="D39" s="312">
        <v>176.57</v>
      </c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</row>
    <row r="40" spans="1:22" ht="15">
      <c r="A40" s="331" t="s">
        <v>710</v>
      </c>
      <c r="B40" s="312">
        <v>10386.3</v>
      </c>
      <c r="C40" s="312">
        <v>1609.88</v>
      </c>
      <c r="D40" s="312">
        <v>176.57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</row>
    <row r="41" spans="1:22" ht="15">
      <c r="A41" s="331" t="s">
        <v>711</v>
      </c>
      <c r="B41" s="312">
        <v>10386.3</v>
      </c>
      <c r="C41" s="312">
        <v>1609.88</v>
      </c>
      <c r="D41" s="312">
        <v>176.57</v>
      </c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</row>
    <row r="42" spans="1:22" ht="15">
      <c r="A42" s="331" t="s">
        <v>712</v>
      </c>
      <c r="B42" s="312">
        <v>10386.3</v>
      </c>
      <c r="C42" s="312">
        <v>1609.88</v>
      </c>
      <c r="D42" s="312">
        <v>176.57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</row>
    <row r="43" spans="1:22" ht="15">
      <c r="A43" s="331" t="s">
        <v>713</v>
      </c>
      <c r="B43" s="312">
        <v>10386.3</v>
      </c>
      <c r="C43" s="312">
        <v>1609.88</v>
      </c>
      <c r="D43" s="312">
        <v>176.57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</row>
    <row r="44" spans="1:22" ht="15">
      <c r="A44" s="330" t="s">
        <v>479</v>
      </c>
      <c r="B44" s="368">
        <f>SUM(B32:B43)</f>
        <v>124635.60000000002</v>
      </c>
      <c r="C44" s="368">
        <f aca="true" t="shared" si="4" ref="C44:D44">SUM(C32:C43)</f>
        <v>19318.560000000005</v>
      </c>
      <c r="D44" s="368">
        <f t="shared" si="4"/>
        <v>2118.8399999999997</v>
      </c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</row>
    <row r="45" spans="1:22" ht="15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</row>
    <row r="46" spans="1:22" ht="1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</row>
    <row r="47" spans="1:22" ht="15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</row>
    <row r="48" spans="1:22" ht="15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</row>
    <row r="49" spans="1:22" ht="15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</row>
    <row r="50" spans="1:22" ht="15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</row>
    <row r="51" spans="1:22" ht="15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</row>
    <row r="52" spans="1:22" ht="15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</row>
    <row r="53" spans="1:22" ht="15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</row>
    <row r="54" spans="1:22" ht="15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</row>
    <row r="55" spans="1:22" ht="15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</row>
    <row r="56" spans="1:22" ht="1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</row>
    <row r="57" spans="1:22" ht="1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</row>
    <row r="58" spans="1:22" ht="15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</row>
    <row r="59" spans="1:22" ht="1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</row>
    <row r="60" spans="1:22" ht="1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</row>
    <row r="61" spans="1:22" ht="1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</row>
    <row r="62" spans="1:22" ht="1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</row>
    <row r="63" spans="1:22" ht="1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</row>
    <row r="64" spans="1:22" ht="1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</row>
    <row r="65" spans="1:22" ht="1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</row>
    <row r="66" spans="1:22" ht="1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</row>
    <row r="67" spans="1:22" ht="1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</row>
    <row r="68" spans="1:22" ht="1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</row>
    <row r="69" spans="1:22" ht="1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</row>
    <row r="70" spans="1:22" ht="15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</row>
    <row r="71" spans="1:22" ht="15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</row>
    <row r="72" spans="1:22" ht="15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</row>
    <row r="73" spans="1:22" ht="1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</row>
    <row r="74" spans="1:22" ht="15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</row>
    <row r="75" spans="1:22" ht="1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</row>
    <row r="76" spans="1:22" ht="15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</row>
    <row r="77" spans="1:22" ht="15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</row>
    <row r="78" spans="1:22" ht="15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</row>
    <row r="79" spans="1:22" ht="15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</row>
    <row r="80" spans="1:22" ht="15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</row>
    <row r="81" spans="1:22" ht="15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</row>
    <row r="82" spans="1:22" ht="15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</row>
    <row r="83" spans="1:22" ht="15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</row>
    <row r="84" spans="1:22" ht="15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</row>
    <row r="85" spans="1:22" ht="15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</row>
    <row r="86" spans="1:22" ht="15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</row>
    <row r="87" spans="1:22" ht="15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</row>
    <row r="88" spans="1:22" ht="15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</row>
    <row r="89" spans="1:22" ht="15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</row>
    <row r="90" spans="1:22" ht="15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</row>
    <row r="91" spans="1:22" ht="15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</row>
    <row r="92" spans="1:22" ht="15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</row>
    <row r="93" spans="1:22" ht="15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</row>
    <row r="94" spans="1:22" ht="15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</row>
    <row r="95" spans="1:22" ht="15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</row>
    <row r="96" spans="1:22" ht="15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</row>
    <row r="97" spans="1:22" ht="15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</row>
  </sheetData>
  <mergeCells count="14">
    <mergeCell ref="A30:A31"/>
    <mergeCell ref="B30:D30"/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  <mergeCell ref="G24:I2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 topLeftCell="A7">
      <selection activeCell="G9" sqref="G9"/>
    </sheetView>
  </sheetViews>
  <sheetFormatPr defaultColWidth="9.140625" defaultRowHeight="15"/>
  <cols>
    <col min="5" max="5" width="11.7109375" style="0" bestFit="1" customWidth="1"/>
    <col min="6" max="6" width="12.57421875" style="0" customWidth="1"/>
    <col min="7" max="7" width="12.7109375" style="0" customWidth="1"/>
  </cols>
  <sheetData>
    <row r="1" spans="1:12" ht="15">
      <c r="A1" t="s">
        <v>488</v>
      </c>
      <c r="E1" s="320">
        <v>54457</v>
      </c>
      <c r="F1" s="320"/>
      <c r="G1" s="320"/>
      <c r="H1" s="320"/>
      <c r="I1" s="320"/>
      <c r="J1" s="320"/>
      <c r="K1" s="320"/>
      <c r="L1" s="320"/>
    </row>
    <row r="2" spans="1:12" ht="15">
      <c r="A2" t="s">
        <v>489</v>
      </c>
      <c r="E2" s="320">
        <v>28130.4</v>
      </c>
      <c r="F2" s="320"/>
      <c r="G2" s="320"/>
      <c r="H2" s="320"/>
      <c r="I2" s="320"/>
      <c r="J2" s="320"/>
      <c r="K2" s="320"/>
      <c r="L2" s="320"/>
    </row>
    <row r="3" spans="1:12" ht="15">
      <c r="A3" t="s">
        <v>490</v>
      </c>
      <c r="E3" s="320">
        <v>24035</v>
      </c>
      <c r="F3" s="320"/>
      <c r="G3" s="320"/>
      <c r="H3" s="320"/>
      <c r="I3" s="320"/>
      <c r="J3" s="320"/>
      <c r="K3" s="320"/>
      <c r="L3" s="320"/>
    </row>
    <row r="4" spans="5:12" ht="15">
      <c r="E4" s="320"/>
      <c r="F4" s="320"/>
      <c r="G4" s="320"/>
      <c r="H4" s="320"/>
      <c r="I4" s="320"/>
      <c r="J4" s="320"/>
      <c r="K4" s="320"/>
      <c r="L4" s="320"/>
    </row>
    <row r="5" spans="1:12" ht="45">
      <c r="A5" s="532" t="s">
        <v>515</v>
      </c>
      <c r="B5" s="532"/>
      <c r="C5" s="532"/>
      <c r="D5" s="532"/>
      <c r="E5" s="368">
        <v>3069971</v>
      </c>
      <c r="F5" s="312"/>
      <c r="G5" s="373" t="s">
        <v>519</v>
      </c>
      <c r="H5" s="320"/>
      <c r="I5" s="320"/>
      <c r="J5" s="320"/>
      <c r="K5" s="320"/>
      <c r="L5" s="320"/>
    </row>
    <row r="6" spans="1:12" s="366" customFormat="1" ht="15">
      <c r="A6" s="533" t="s">
        <v>22</v>
      </c>
      <c r="B6" s="533"/>
      <c r="C6" s="533"/>
      <c r="D6" s="533"/>
      <c r="E6" s="369">
        <v>2821308</v>
      </c>
      <c r="F6" s="368"/>
      <c r="G6" s="368">
        <f>E6/E5*100</f>
        <v>91.90015149980243</v>
      </c>
      <c r="H6" s="367"/>
      <c r="I6" s="367"/>
      <c r="J6" s="367"/>
      <c r="K6" s="367"/>
      <c r="L6" s="367"/>
    </row>
    <row r="7" spans="1:12" ht="15">
      <c r="A7" s="531" t="s">
        <v>518</v>
      </c>
      <c r="B7" s="531"/>
      <c r="C7" s="531"/>
      <c r="D7" s="531"/>
      <c r="E7" s="370">
        <v>953132</v>
      </c>
      <c r="F7" s="312">
        <f>E7/E6*100</f>
        <v>33.78333737401234</v>
      </c>
      <c r="G7" s="312">
        <f>E7/E5*100</f>
        <v>31.046938228406717</v>
      </c>
      <c r="H7" s="320"/>
      <c r="I7" s="320"/>
      <c r="J7" s="320"/>
      <c r="K7" s="320"/>
      <c r="L7" s="320"/>
    </row>
    <row r="8" spans="1:12" ht="15">
      <c r="A8" s="534" t="s">
        <v>520</v>
      </c>
      <c r="B8" s="534"/>
      <c r="C8" s="534"/>
      <c r="D8" s="534"/>
      <c r="E8" s="370">
        <v>899353</v>
      </c>
      <c r="F8" s="312">
        <f>E8/E6*100</f>
        <v>31.87716477605423</v>
      </c>
      <c r="G8" s="312">
        <f>E8/E5*100</f>
        <v>29.295162723035496</v>
      </c>
      <c r="H8" s="320"/>
      <c r="I8" s="320"/>
      <c r="J8" s="320"/>
      <c r="K8" s="320"/>
      <c r="L8" s="320"/>
    </row>
    <row r="9" spans="1:12" ht="30" customHeight="1">
      <c r="A9" s="535" t="s">
        <v>521</v>
      </c>
      <c r="B9" s="536"/>
      <c r="C9" s="536"/>
      <c r="D9" s="536"/>
      <c r="E9" s="370">
        <v>444134</v>
      </c>
      <c r="F9" s="312">
        <f>E9/E6*100</f>
        <v>15.742130954862072</v>
      </c>
      <c r="G9" s="312">
        <f>E9/E5*100</f>
        <v>14.467042196815541</v>
      </c>
      <c r="H9" s="320"/>
      <c r="I9" s="320"/>
      <c r="J9" s="320"/>
      <c r="K9" s="320"/>
      <c r="L9" s="320"/>
    </row>
    <row r="10" spans="1:12" ht="15">
      <c r="A10" s="531" t="s">
        <v>522</v>
      </c>
      <c r="B10" s="534"/>
      <c r="C10" s="534"/>
      <c r="D10" s="534"/>
      <c r="E10" s="370">
        <v>465086</v>
      </c>
      <c r="F10" s="312">
        <f>E10/E6*100</f>
        <v>16.484765222372037</v>
      </c>
      <c r="G10" s="312">
        <f>E10/E5*100</f>
        <v>15.149524213746645</v>
      </c>
      <c r="H10" s="320"/>
      <c r="I10" s="320"/>
      <c r="J10" s="320"/>
      <c r="K10" s="320"/>
      <c r="L10" s="320"/>
    </row>
    <row r="11" spans="1:12" ht="15">
      <c r="A11" s="531" t="s">
        <v>523</v>
      </c>
      <c r="B11" s="534"/>
      <c r="C11" s="534"/>
      <c r="D11" s="534"/>
      <c r="E11" s="370">
        <v>30481</v>
      </c>
      <c r="F11" s="312">
        <f>E11/E6*100</f>
        <v>1.080385409887896</v>
      </c>
      <c r="G11" s="312">
        <f>E11/E5*100</f>
        <v>0.992875828468738</v>
      </c>
      <c r="H11" s="320"/>
      <c r="I11" s="320"/>
      <c r="J11" s="320"/>
      <c r="K11" s="320"/>
      <c r="L11" s="320"/>
    </row>
    <row r="12" spans="1:12" ht="15">
      <c r="A12" s="531" t="s">
        <v>524</v>
      </c>
      <c r="B12" s="534"/>
      <c r="C12" s="534"/>
      <c r="D12" s="534"/>
      <c r="E12" s="370">
        <v>29122</v>
      </c>
      <c r="F12" s="312">
        <f>E12/E6*100</f>
        <v>1.0322162628114335</v>
      </c>
      <c r="G12" s="312">
        <f>E12/E5*100</f>
        <v>0.9486083093293064</v>
      </c>
      <c r="H12" s="320"/>
      <c r="I12" s="320"/>
      <c r="J12" s="320"/>
      <c r="K12" s="320"/>
      <c r="L12" s="320"/>
    </row>
    <row r="13" spans="1:12" s="366" customFormat="1" ht="15">
      <c r="A13" s="371" t="s">
        <v>516</v>
      </c>
      <c r="B13" s="372"/>
      <c r="C13" s="372"/>
      <c r="D13" s="372"/>
      <c r="E13" s="369">
        <v>143438</v>
      </c>
      <c r="F13" s="368"/>
      <c r="G13" s="368">
        <f>E13/E5*100</f>
        <v>4.672291692657684</v>
      </c>
      <c r="H13" s="367"/>
      <c r="I13" s="367"/>
      <c r="J13" s="367"/>
      <c r="K13" s="367"/>
      <c r="L13" s="367"/>
    </row>
    <row r="14" spans="1:12" s="366" customFormat="1" ht="15">
      <c r="A14" s="371" t="s">
        <v>517</v>
      </c>
      <c r="B14" s="372"/>
      <c r="C14" s="372"/>
      <c r="D14" s="372"/>
      <c r="E14" s="369">
        <v>105225</v>
      </c>
      <c r="F14" s="368"/>
      <c r="G14" s="368">
        <f>E14/E5*100</f>
        <v>3.4275568075398755</v>
      </c>
      <c r="H14" s="367"/>
      <c r="I14" s="367"/>
      <c r="J14" s="367"/>
      <c r="K14" s="367"/>
      <c r="L14" s="367"/>
    </row>
    <row r="15" spans="5:12" ht="15">
      <c r="E15" s="320"/>
      <c r="F15" s="320"/>
      <c r="G15" s="320"/>
      <c r="H15" s="320"/>
      <c r="I15" s="320"/>
      <c r="J15" s="320"/>
      <c r="K15" s="320"/>
      <c r="L15" s="320"/>
    </row>
    <row r="16" spans="5:12" ht="15">
      <c r="E16" s="320"/>
      <c r="F16" s="320"/>
      <c r="G16" s="320"/>
      <c r="H16" s="320"/>
      <c r="I16" s="320"/>
      <c r="J16" s="320"/>
      <c r="K16" s="320"/>
      <c r="L16" s="320"/>
    </row>
    <row r="17" spans="5:12" ht="15">
      <c r="E17" s="320"/>
      <c r="F17" s="320"/>
      <c r="G17" s="320"/>
      <c r="H17" s="320"/>
      <c r="I17" s="320"/>
      <c r="J17" s="320"/>
      <c r="K17" s="320"/>
      <c r="L17" s="320"/>
    </row>
    <row r="18" spans="5:12" ht="15">
      <c r="E18" s="320"/>
      <c r="F18" s="320"/>
      <c r="G18" s="320"/>
      <c r="H18" s="320"/>
      <c r="I18" s="320"/>
      <c r="J18" s="320"/>
      <c r="K18" s="320"/>
      <c r="L18" s="320"/>
    </row>
    <row r="19" spans="1:12" ht="45">
      <c r="A19" s="532" t="s">
        <v>526</v>
      </c>
      <c r="B19" s="532"/>
      <c r="C19" s="532"/>
      <c r="D19" s="532"/>
      <c r="E19" s="532"/>
      <c r="F19" s="368">
        <v>2921072</v>
      </c>
      <c r="G19" s="373" t="s">
        <v>525</v>
      </c>
      <c r="H19" s="320"/>
      <c r="I19" s="320"/>
      <c r="J19" s="320"/>
      <c r="K19" s="320"/>
      <c r="L19" s="320"/>
    </row>
    <row r="20" spans="1:12" ht="15">
      <c r="A20" s="531" t="s">
        <v>502</v>
      </c>
      <c r="B20" s="531"/>
      <c r="C20" s="531"/>
      <c r="D20" s="531"/>
      <c r="E20" s="531"/>
      <c r="F20" s="312">
        <v>985847</v>
      </c>
      <c r="G20" s="312">
        <f>F20/F19*100</f>
        <v>33.74949333669283</v>
      </c>
      <c r="H20" s="320"/>
      <c r="I20" s="320"/>
      <c r="J20" s="320"/>
      <c r="K20" s="320"/>
      <c r="L20" s="320"/>
    </row>
    <row r="21" spans="1:12" ht="15">
      <c r="A21" s="531" t="s">
        <v>503</v>
      </c>
      <c r="B21" s="531"/>
      <c r="C21" s="531"/>
      <c r="D21" s="531"/>
      <c r="E21" s="531"/>
      <c r="F21" s="312">
        <f>SUM(F22:F27)</f>
        <v>711971</v>
      </c>
      <c r="G21" s="312">
        <f>F21/F19*100</f>
        <v>24.37362036950818</v>
      </c>
      <c r="H21" s="320">
        <f>SUM(G20:G21)</f>
        <v>58.12311370620101</v>
      </c>
      <c r="I21" s="320"/>
      <c r="J21" s="320"/>
      <c r="K21" s="320"/>
      <c r="L21" s="320"/>
    </row>
    <row r="22" spans="1:12" ht="15">
      <c r="A22" s="531" t="s">
        <v>504</v>
      </c>
      <c r="B22" s="531"/>
      <c r="C22" s="531"/>
      <c r="D22" s="531"/>
      <c r="E22" s="531"/>
      <c r="F22" s="312">
        <v>189018</v>
      </c>
      <c r="G22" s="312"/>
      <c r="H22" s="320"/>
      <c r="I22" s="320"/>
      <c r="J22" s="320"/>
      <c r="K22" s="320"/>
      <c r="L22" s="320"/>
    </row>
    <row r="23" spans="1:12" ht="15">
      <c r="A23" s="531" t="s">
        <v>505</v>
      </c>
      <c r="B23" s="531"/>
      <c r="C23" s="531"/>
      <c r="D23" s="531"/>
      <c r="E23" s="531"/>
      <c r="F23" s="312">
        <v>10709</v>
      </c>
      <c r="G23" s="312"/>
      <c r="H23" s="320"/>
      <c r="I23" s="320"/>
      <c r="J23" s="320"/>
      <c r="K23" s="320"/>
      <c r="L23" s="320"/>
    </row>
    <row r="24" spans="1:12" ht="15">
      <c r="A24" s="531" t="s">
        <v>506</v>
      </c>
      <c r="B24" s="531"/>
      <c r="C24" s="531"/>
      <c r="D24" s="531"/>
      <c r="E24" s="531"/>
      <c r="F24" s="312">
        <v>54457</v>
      </c>
      <c r="G24" s="312"/>
      <c r="H24" s="320"/>
      <c r="I24" s="320"/>
      <c r="J24" s="320"/>
      <c r="K24" s="320"/>
      <c r="L24" s="320"/>
    </row>
    <row r="25" spans="1:12" ht="15">
      <c r="A25" s="531" t="s">
        <v>507</v>
      </c>
      <c r="B25" s="531"/>
      <c r="C25" s="531"/>
      <c r="D25" s="531"/>
      <c r="E25" s="531"/>
      <c r="F25" s="312">
        <v>98384</v>
      </c>
      <c r="G25" s="312"/>
      <c r="H25" s="320"/>
      <c r="I25" s="320"/>
      <c r="J25" s="320"/>
      <c r="K25" s="320"/>
      <c r="L25" s="320"/>
    </row>
    <row r="26" spans="1:12" ht="15">
      <c r="A26" s="531" t="s">
        <v>514</v>
      </c>
      <c r="B26" s="531"/>
      <c r="C26" s="531"/>
      <c r="D26" s="531"/>
      <c r="E26" s="531"/>
      <c r="F26" s="312">
        <v>47250</v>
      </c>
      <c r="G26" s="312"/>
      <c r="H26" s="320"/>
      <c r="I26" s="320"/>
      <c r="J26" s="320"/>
      <c r="K26" s="320"/>
      <c r="L26" s="320"/>
    </row>
    <row r="27" spans="1:12" ht="15">
      <c r="A27" s="531" t="s">
        <v>508</v>
      </c>
      <c r="B27" s="531"/>
      <c r="C27" s="531"/>
      <c r="D27" s="531"/>
      <c r="E27" s="531"/>
      <c r="F27" s="312">
        <v>312153</v>
      </c>
      <c r="G27" s="312"/>
      <c r="H27" s="320"/>
      <c r="I27" s="320"/>
      <c r="J27" s="320"/>
      <c r="K27" s="320"/>
      <c r="L27" s="320"/>
    </row>
    <row r="28" spans="1:12" ht="15">
      <c r="A28" s="531" t="s">
        <v>512</v>
      </c>
      <c r="B28" s="531"/>
      <c r="C28" s="531"/>
      <c r="D28" s="531"/>
      <c r="E28" s="531"/>
      <c r="F28" s="312">
        <v>632201</v>
      </c>
      <c r="G28" s="312">
        <f>F28/F19*100</f>
        <v>21.642773611879473</v>
      </c>
      <c r="H28" s="320"/>
      <c r="I28" s="320"/>
      <c r="J28" s="320"/>
      <c r="K28" s="320"/>
      <c r="L28" s="320"/>
    </row>
    <row r="29" spans="1:12" ht="15">
      <c r="A29" s="531" t="s">
        <v>509</v>
      </c>
      <c r="B29" s="531"/>
      <c r="C29" s="531"/>
      <c r="D29" s="531"/>
      <c r="E29" s="531"/>
      <c r="F29" s="312">
        <v>93393</v>
      </c>
      <c r="G29" s="312">
        <f>F29/F19*100</f>
        <v>3.197216638275263</v>
      </c>
      <c r="H29" s="320"/>
      <c r="I29" s="320"/>
      <c r="J29" s="320"/>
      <c r="K29" s="320"/>
      <c r="L29" s="320"/>
    </row>
    <row r="30" spans="1:12" ht="15">
      <c r="A30" s="531" t="s">
        <v>510</v>
      </c>
      <c r="B30" s="531"/>
      <c r="C30" s="531"/>
      <c r="D30" s="531"/>
      <c r="E30" s="531"/>
      <c r="F30" s="312">
        <v>228680</v>
      </c>
      <c r="G30" s="312">
        <f>F30/F19*100</f>
        <v>7.828632775912404</v>
      </c>
      <c r="H30" s="320"/>
      <c r="I30" s="320"/>
      <c r="J30" s="320"/>
      <c r="K30" s="320"/>
      <c r="L30" s="320"/>
    </row>
    <row r="31" spans="1:12" ht="15">
      <c r="A31" s="531" t="s">
        <v>511</v>
      </c>
      <c r="B31" s="531"/>
      <c r="C31" s="531"/>
      <c r="D31" s="531"/>
      <c r="E31" s="531"/>
      <c r="F31" s="312">
        <v>50842</v>
      </c>
      <c r="G31" s="312">
        <f>F31/F19*100</f>
        <v>1.7405253961559317</v>
      </c>
      <c r="H31" s="320"/>
      <c r="I31" s="320"/>
      <c r="J31" s="320"/>
      <c r="K31" s="320"/>
      <c r="L31" s="320"/>
    </row>
    <row r="32" spans="1:12" ht="15">
      <c r="A32" s="531" t="s">
        <v>513</v>
      </c>
      <c r="B32" s="531"/>
      <c r="C32" s="531"/>
      <c r="D32" s="531"/>
      <c r="E32" s="531"/>
      <c r="F32" s="312">
        <v>105225</v>
      </c>
      <c r="G32" s="312">
        <f>F32/F19*100</f>
        <v>3.602273411952872</v>
      </c>
      <c r="H32" s="320"/>
      <c r="I32" s="320"/>
      <c r="J32" s="320"/>
      <c r="K32" s="320"/>
      <c r="L32" s="320"/>
    </row>
    <row r="33" spans="1:12" ht="15">
      <c r="A33" s="531"/>
      <c r="B33" s="531"/>
      <c r="C33" s="531"/>
      <c r="D33" s="531"/>
      <c r="E33" s="531"/>
      <c r="F33" s="312">
        <f>SUM(F20+F21+F28+F29+F30+F31+F32)</f>
        <v>2808159</v>
      </c>
      <c r="G33" s="312">
        <f>SUM(G20:G32)</f>
        <v>96.13453554037696</v>
      </c>
      <c r="H33" s="320"/>
      <c r="I33" s="320"/>
      <c r="J33" s="320"/>
      <c r="K33" s="320"/>
      <c r="L33" s="320"/>
    </row>
    <row r="34" spans="5:12" ht="15">
      <c r="E34" s="320"/>
      <c r="F34" s="320"/>
      <c r="G34" s="320"/>
      <c r="H34" s="320"/>
      <c r="I34" s="320"/>
      <c r="J34" s="320"/>
      <c r="K34" s="320"/>
      <c r="L34" s="320"/>
    </row>
    <row r="35" spans="5:12" ht="15">
      <c r="E35" s="320"/>
      <c r="F35" s="320"/>
      <c r="G35" s="320"/>
      <c r="H35" s="320"/>
      <c r="I35" s="320"/>
      <c r="J35" s="320"/>
      <c r="K35" s="320"/>
      <c r="L35" s="320"/>
    </row>
    <row r="36" spans="5:12" ht="15">
      <c r="E36" s="320"/>
      <c r="F36" s="320"/>
      <c r="G36" s="320"/>
      <c r="H36" s="320"/>
      <c r="I36" s="320"/>
      <c r="J36" s="320"/>
      <c r="K36" s="320"/>
      <c r="L36" s="320"/>
    </row>
    <row r="37" spans="5:12" ht="15">
      <c r="E37" s="320"/>
      <c r="F37" s="320"/>
      <c r="G37" s="320"/>
      <c r="H37" s="320"/>
      <c r="I37" s="320"/>
      <c r="J37" s="320"/>
      <c r="K37" s="320"/>
      <c r="L37" s="320"/>
    </row>
    <row r="38" spans="5:12" ht="15">
      <c r="E38" s="320"/>
      <c r="F38" s="320"/>
      <c r="G38" s="320"/>
      <c r="H38" s="320"/>
      <c r="I38" s="320"/>
      <c r="J38" s="320"/>
      <c r="K38" s="320"/>
      <c r="L38" s="320"/>
    </row>
    <row r="39" spans="5:12" ht="15">
      <c r="E39" s="320"/>
      <c r="F39" s="320"/>
      <c r="G39" s="320"/>
      <c r="H39" s="320"/>
      <c r="I39" s="320"/>
      <c r="J39" s="320"/>
      <c r="K39" s="320"/>
      <c r="L39" s="320"/>
    </row>
    <row r="40" spans="5:12" ht="15">
      <c r="E40" s="320"/>
      <c r="F40" s="320"/>
      <c r="G40" s="320"/>
      <c r="H40" s="320"/>
      <c r="I40" s="320"/>
      <c r="J40" s="320"/>
      <c r="K40" s="320"/>
      <c r="L40" s="320"/>
    </row>
    <row r="41" spans="5:12" ht="15">
      <c r="E41" s="320"/>
      <c r="F41" s="320"/>
      <c r="G41" s="320"/>
      <c r="H41" s="320"/>
      <c r="I41" s="320"/>
      <c r="J41" s="320"/>
      <c r="K41" s="320"/>
      <c r="L41" s="320"/>
    </row>
    <row r="42" spans="5:12" ht="15">
      <c r="E42" s="320"/>
      <c r="F42" s="320"/>
      <c r="G42" s="320"/>
      <c r="H42" s="320"/>
      <c r="I42" s="320"/>
      <c r="J42" s="320"/>
      <c r="K42" s="320"/>
      <c r="L42" s="320"/>
    </row>
    <row r="43" spans="5:12" ht="15">
      <c r="E43" s="320"/>
      <c r="F43" s="320"/>
      <c r="G43" s="320"/>
      <c r="H43" s="320"/>
      <c r="I43" s="320"/>
      <c r="J43" s="320"/>
      <c r="K43" s="320"/>
      <c r="L43" s="320"/>
    </row>
    <row r="44" spans="5:12" ht="15">
      <c r="E44" s="320"/>
      <c r="F44" s="320"/>
      <c r="G44" s="320"/>
      <c r="H44" s="320"/>
      <c r="I44" s="320"/>
      <c r="J44" s="320"/>
      <c r="K44" s="320"/>
      <c r="L44" s="320"/>
    </row>
    <row r="45" spans="5:12" ht="15">
      <c r="E45" s="320"/>
      <c r="F45" s="320"/>
      <c r="G45" s="320"/>
      <c r="H45" s="320"/>
      <c r="I45" s="320"/>
      <c r="J45" s="320"/>
      <c r="K45" s="320"/>
      <c r="L45" s="320"/>
    </row>
    <row r="46" spans="5:12" ht="15">
      <c r="E46" s="320"/>
      <c r="F46" s="320"/>
      <c r="G46" s="320"/>
      <c r="H46" s="320"/>
      <c r="I46" s="320"/>
      <c r="J46" s="320"/>
      <c r="K46" s="320"/>
      <c r="L46" s="320"/>
    </row>
    <row r="47" spans="5:12" ht="15">
      <c r="E47" s="320"/>
      <c r="F47" s="320"/>
      <c r="G47" s="320"/>
      <c r="H47" s="320"/>
      <c r="I47" s="320"/>
      <c r="J47" s="320"/>
      <c r="K47" s="320"/>
      <c r="L47" s="320"/>
    </row>
    <row r="48" spans="5:12" ht="15">
      <c r="E48" s="320"/>
      <c r="F48" s="320"/>
      <c r="G48" s="320"/>
      <c r="H48" s="320"/>
      <c r="I48" s="320"/>
      <c r="J48" s="320"/>
      <c r="K48" s="320"/>
      <c r="L48" s="320"/>
    </row>
    <row r="49" spans="5:12" ht="15">
      <c r="E49" s="320"/>
      <c r="F49" s="320"/>
      <c r="G49" s="320"/>
      <c r="H49" s="320"/>
      <c r="I49" s="320"/>
      <c r="J49" s="320"/>
      <c r="K49" s="320"/>
      <c r="L49" s="320"/>
    </row>
    <row r="50" spans="5:12" ht="15">
      <c r="E50" s="320"/>
      <c r="F50" s="320"/>
      <c r="G50" s="320"/>
      <c r="H50" s="320"/>
      <c r="I50" s="320"/>
      <c r="J50" s="320"/>
      <c r="K50" s="320"/>
      <c r="L50" s="320"/>
    </row>
    <row r="51" spans="5:12" ht="15">
      <c r="E51" s="320"/>
      <c r="F51" s="320"/>
      <c r="G51" s="320"/>
      <c r="H51" s="320"/>
      <c r="I51" s="320"/>
      <c r="J51" s="320"/>
      <c r="K51" s="320"/>
      <c r="L51" s="320"/>
    </row>
    <row r="52" spans="5:12" ht="15">
      <c r="E52" s="320"/>
      <c r="F52" s="320"/>
      <c r="G52" s="320"/>
      <c r="H52" s="320"/>
      <c r="I52" s="320"/>
      <c r="J52" s="320"/>
      <c r="K52" s="320"/>
      <c r="L52" s="320"/>
    </row>
    <row r="53" spans="5:12" ht="15">
      <c r="E53" s="320"/>
      <c r="F53" s="320"/>
      <c r="G53" s="320"/>
      <c r="H53" s="320"/>
      <c r="I53" s="320"/>
      <c r="J53" s="320"/>
      <c r="K53" s="320"/>
      <c r="L53" s="320"/>
    </row>
    <row r="54" spans="5:12" ht="15">
      <c r="E54" s="320"/>
      <c r="F54" s="320"/>
      <c r="G54" s="320"/>
      <c r="H54" s="320"/>
      <c r="I54" s="320"/>
      <c r="J54" s="320"/>
      <c r="K54" s="320"/>
      <c r="L54" s="320"/>
    </row>
    <row r="55" spans="5:12" ht="15">
      <c r="E55" s="320"/>
      <c r="F55" s="320"/>
      <c r="G55" s="320"/>
      <c r="H55" s="320"/>
      <c r="I55" s="320"/>
      <c r="J55" s="320"/>
      <c r="K55" s="320"/>
      <c r="L55" s="320"/>
    </row>
    <row r="56" spans="5:12" ht="15">
      <c r="E56" s="320"/>
      <c r="F56" s="320"/>
      <c r="G56" s="320"/>
      <c r="H56" s="320"/>
      <c r="I56" s="320"/>
      <c r="J56" s="320"/>
      <c r="K56" s="320"/>
      <c r="L56" s="320"/>
    </row>
    <row r="57" spans="5:12" ht="15">
      <c r="E57" s="320"/>
      <c r="F57" s="320"/>
      <c r="G57" s="320"/>
      <c r="H57" s="320"/>
      <c r="I57" s="320"/>
      <c r="J57" s="320"/>
      <c r="K57" s="320"/>
      <c r="L57" s="320"/>
    </row>
    <row r="58" spans="5:12" ht="15">
      <c r="E58" s="320"/>
      <c r="F58" s="320"/>
      <c r="G58" s="320"/>
      <c r="H58" s="320"/>
      <c r="I58" s="320"/>
      <c r="J58" s="320"/>
      <c r="K58" s="320"/>
      <c r="L58" s="320"/>
    </row>
    <row r="59" spans="5:12" ht="15">
      <c r="E59" s="320"/>
      <c r="F59" s="320"/>
      <c r="G59" s="320"/>
      <c r="H59" s="320"/>
      <c r="I59" s="320"/>
      <c r="J59" s="320"/>
      <c r="K59" s="320"/>
      <c r="L59" s="320"/>
    </row>
    <row r="60" spans="5:12" ht="15">
      <c r="E60" s="320"/>
      <c r="F60" s="320"/>
      <c r="G60" s="320"/>
      <c r="H60" s="320"/>
      <c r="I60" s="320"/>
      <c r="J60" s="320"/>
      <c r="K60" s="320"/>
      <c r="L60" s="320"/>
    </row>
    <row r="61" spans="5:12" ht="15">
      <c r="E61" s="320"/>
      <c r="F61" s="320"/>
      <c r="G61" s="320"/>
      <c r="H61" s="320"/>
      <c r="I61" s="320"/>
      <c r="J61" s="320"/>
      <c r="K61" s="320"/>
      <c r="L61" s="320"/>
    </row>
    <row r="62" spans="5:12" ht="15">
      <c r="E62" s="320"/>
      <c r="F62" s="320"/>
      <c r="G62" s="320"/>
      <c r="H62" s="320"/>
      <c r="I62" s="320"/>
      <c r="J62" s="320"/>
      <c r="K62" s="320"/>
      <c r="L62" s="320"/>
    </row>
    <row r="63" spans="5:12" ht="15">
      <c r="E63" s="320"/>
      <c r="F63" s="320"/>
      <c r="G63" s="320"/>
      <c r="H63" s="320"/>
      <c r="I63" s="320"/>
      <c r="J63" s="320"/>
      <c r="K63" s="320"/>
      <c r="L63" s="320"/>
    </row>
  </sheetData>
  <mergeCells count="23">
    <mergeCell ref="A26:E26"/>
    <mergeCell ref="A27:E27"/>
    <mergeCell ref="A33:E33"/>
    <mergeCell ref="A29:E29"/>
    <mergeCell ref="A30:E30"/>
    <mergeCell ref="A31:E31"/>
    <mergeCell ref="A32:E32"/>
    <mergeCell ref="A28:E28"/>
    <mergeCell ref="A23:E23"/>
    <mergeCell ref="A24:E24"/>
    <mergeCell ref="A25:E25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 topLeftCell="A1">
      <selection activeCell="U1" sqref="U1"/>
    </sheetView>
  </sheetViews>
  <sheetFormatPr defaultColWidth="9.140625" defaultRowHeight="15"/>
  <cols>
    <col min="21" max="21" width="10.140625" style="366" bestFit="1" customWidth="1"/>
  </cols>
  <sheetData>
    <row r="1" spans="1:21" ht="15">
      <c r="A1" s="366">
        <v>321</v>
      </c>
      <c r="U1" s="367">
        <f>SUM(U2:U4)</f>
        <v>16897</v>
      </c>
    </row>
    <row r="2" spans="1:21" ht="15">
      <c r="A2">
        <v>3211</v>
      </c>
      <c r="C2">
        <v>3792</v>
      </c>
      <c r="D2">
        <v>328</v>
      </c>
      <c r="E2">
        <v>4262</v>
      </c>
      <c r="U2" s="367">
        <f aca="true" t="shared" si="0" ref="U2:U7">SUM(C2:T2)</f>
        <v>8382</v>
      </c>
    </row>
    <row r="3" spans="1:21" ht="15">
      <c r="A3">
        <v>3212</v>
      </c>
      <c r="C3">
        <v>5902</v>
      </c>
      <c r="U3" s="367">
        <f t="shared" si="0"/>
        <v>5902</v>
      </c>
    </row>
    <row r="4" spans="1:21" ht="15">
      <c r="A4">
        <v>3213</v>
      </c>
      <c r="C4">
        <v>2613</v>
      </c>
      <c r="U4" s="367">
        <f t="shared" si="0"/>
        <v>2613</v>
      </c>
    </row>
    <row r="5" ht="15">
      <c r="U5" s="367"/>
    </row>
    <row r="6" spans="1:21" ht="15">
      <c r="A6" s="366">
        <v>322</v>
      </c>
      <c r="U6" s="367">
        <f>SUM(U7:U10)</f>
        <v>373740</v>
      </c>
    </row>
    <row r="7" spans="1:21" ht="15">
      <c r="A7">
        <v>3221</v>
      </c>
      <c r="C7">
        <v>9319</v>
      </c>
      <c r="D7">
        <v>1175</v>
      </c>
      <c r="E7">
        <v>2640</v>
      </c>
      <c r="F7">
        <v>277</v>
      </c>
      <c r="U7" s="367">
        <f t="shared" si="0"/>
        <v>13411</v>
      </c>
    </row>
    <row r="8" spans="1:21" ht="15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67">
        <f>SUM(C8:T8)</f>
        <v>277896</v>
      </c>
    </row>
    <row r="9" spans="1:21" ht="15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67">
        <f>SUM(C9:T9)</f>
        <v>62046</v>
      </c>
    </row>
    <row r="10" spans="1:21" ht="15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67">
        <f>SUM(C10:T10)</f>
        <v>20387</v>
      </c>
    </row>
    <row r="11" ht="15">
      <c r="U11" s="367"/>
    </row>
    <row r="12" spans="1:23" ht="15">
      <c r="A12" s="366">
        <v>323</v>
      </c>
      <c r="U12" s="367">
        <f>SUM(U13:U19)</f>
        <v>236605</v>
      </c>
      <c r="V12">
        <v>-237424</v>
      </c>
      <c r="W12" s="320">
        <f>SUM(U12:V12)</f>
        <v>-819</v>
      </c>
    </row>
    <row r="13" spans="1:21" ht="15">
      <c r="A13">
        <v>3231</v>
      </c>
      <c r="C13">
        <v>12463</v>
      </c>
      <c r="D13">
        <v>6003</v>
      </c>
      <c r="E13">
        <v>671</v>
      </c>
      <c r="F13">
        <v>2409</v>
      </c>
      <c r="U13" s="367">
        <f aca="true" t="shared" si="1" ref="U13:U29">SUM(C13:T13)</f>
        <v>21546</v>
      </c>
    </row>
    <row r="14" spans="1:21" ht="15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67">
        <f t="shared" si="1"/>
        <v>98075</v>
      </c>
    </row>
    <row r="15" spans="1:21" ht="15">
      <c r="A15">
        <v>3233</v>
      </c>
      <c r="C15">
        <v>1900</v>
      </c>
      <c r="D15">
        <v>2760</v>
      </c>
      <c r="E15">
        <v>1651</v>
      </c>
      <c r="U15" s="367">
        <f t="shared" si="1"/>
        <v>6311</v>
      </c>
    </row>
    <row r="16" spans="1:21" ht="15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67">
        <f t="shared" si="1"/>
        <v>66138</v>
      </c>
    </row>
    <row r="17" spans="1:21" ht="15">
      <c r="A17">
        <v>3237</v>
      </c>
      <c r="C17">
        <v>21758</v>
      </c>
      <c r="U17" s="367">
        <f t="shared" si="1"/>
        <v>21758</v>
      </c>
    </row>
    <row r="18" spans="1:21" ht="15">
      <c r="A18">
        <v>3238</v>
      </c>
      <c r="C18">
        <v>13350</v>
      </c>
      <c r="U18" s="367">
        <f t="shared" si="1"/>
        <v>13350</v>
      </c>
    </row>
    <row r="19" spans="1:21" ht="15">
      <c r="A19">
        <v>3239</v>
      </c>
      <c r="C19">
        <v>120</v>
      </c>
      <c r="D19">
        <v>4618</v>
      </c>
      <c r="E19">
        <v>1861</v>
      </c>
      <c r="F19">
        <v>2828</v>
      </c>
      <c r="U19" s="367">
        <f t="shared" si="1"/>
        <v>9427</v>
      </c>
    </row>
    <row r="20" ht="15">
      <c r="U20" s="367"/>
    </row>
    <row r="21" spans="1:23" ht="15">
      <c r="A21" s="366">
        <v>329</v>
      </c>
      <c r="U21" s="367">
        <f>SUM(U22:U26)</f>
        <v>147013</v>
      </c>
      <c r="V21">
        <v>-149442</v>
      </c>
      <c r="W21" s="320">
        <f>SUM(U21:V21)</f>
        <v>-2429</v>
      </c>
    </row>
    <row r="22" spans="1:21" ht="15">
      <c r="A22">
        <v>3291</v>
      </c>
      <c r="C22">
        <v>14823</v>
      </c>
      <c r="U22" s="367">
        <f t="shared" si="1"/>
        <v>14823</v>
      </c>
    </row>
    <row r="23" spans="1:21" ht="15">
      <c r="A23">
        <v>3292</v>
      </c>
      <c r="C23">
        <v>4641</v>
      </c>
      <c r="D23">
        <v>5272</v>
      </c>
      <c r="E23">
        <v>1473</v>
      </c>
      <c r="U23" s="367">
        <f t="shared" si="1"/>
        <v>11386</v>
      </c>
    </row>
    <row r="24" spans="1:21" ht="15">
      <c r="A24">
        <v>3293</v>
      </c>
      <c r="C24">
        <v>12904</v>
      </c>
      <c r="U24" s="367">
        <f t="shared" si="1"/>
        <v>12904</v>
      </c>
    </row>
    <row r="25" spans="1:21" ht="15">
      <c r="A25">
        <v>3294</v>
      </c>
      <c r="C25">
        <v>640</v>
      </c>
      <c r="U25" s="367">
        <f t="shared" si="1"/>
        <v>640</v>
      </c>
    </row>
    <row r="26" spans="1:21" ht="15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67">
        <f t="shared" si="1"/>
        <v>107260</v>
      </c>
    </row>
    <row r="27" ht="15">
      <c r="U27" s="367"/>
    </row>
    <row r="28" spans="1:21" ht="15">
      <c r="A28" s="366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67">
        <f t="shared" si="1"/>
        <v>206900</v>
      </c>
    </row>
    <row r="29" spans="1:21" ht="15">
      <c r="A29" s="366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67">
        <f t="shared" si="1"/>
        <v>889234</v>
      </c>
    </row>
    <row r="30" ht="15">
      <c r="U30" s="367"/>
    </row>
    <row r="31" ht="15">
      <c r="U31" s="367"/>
    </row>
    <row r="32" ht="15">
      <c r="U32" s="367"/>
    </row>
    <row r="33" ht="15">
      <c r="U33" s="367"/>
    </row>
    <row r="34" ht="15">
      <c r="U34" s="367"/>
    </row>
    <row r="35" ht="15">
      <c r="U35" s="367"/>
    </row>
    <row r="36" ht="15">
      <c r="U36" s="367"/>
    </row>
    <row r="37" ht="15">
      <c r="U37" s="367"/>
    </row>
    <row r="38" ht="15">
      <c r="U38" s="367"/>
    </row>
    <row r="39" ht="15">
      <c r="U39" s="367"/>
    </row>
    <row r="40" ht="15">
      <c r="U40" s="367"/>
    </row>
    <row r="41" ht="15">
      <c r="U41" s="36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workbookViewId="0" topLeftCell="A1">
      <selection activeCell="J26" sqref="J26"/>
    </sheetView>
  </sheetViews>
  <sheetFormatPr defaultColWidth="9.140625" defaultRowHeight="15"/>
  <cols>
    <col min="1" max="1" width="16.57421875" style="0" customWidth="1"/>
    <col min="2" max="2" width="14.140625" style="0" customWidth="1"/>
    <col min="3" max="3" width="16.8515625" style="0" customWidth="1"/>
    <col min="4" max="4" width="76.140625" style="0" customWidth="1"/>
  </cols>
  <sheetData>
    <row r="2" spans="1:4" ht="57.6">
      <c r="A2" s="381" t="s">
        <v>552</v>
      </c>
      <c r="B2" s="382" t="s">
        <v>555</v>
      </c>
      <c r="C2" s="381" t="s">
        <v>553</v>
      </c>
      <c r="D2" s="381" t="s">
        <v>554</v>
      </c>
    </row>
    <row r="3" spans="1:4" ht="15">
      <c r="A3" s="312">
        <v>156.27</v>
      </c>
      <c r="B3" s="312">
        <v>156.27</v>
      </c>
      <c r="C3" s="312">
        <v>156.27</v>
      </c>
      <c r="D3" s="374" t="s">
        <v>717</v>
      </c>
    </row>
    <row r="4" spans="1:4" ht="15">
      <c r="A4" s="312">
        <v>87.5</v>
      </c>
      <c r="B4" s="312"/>
      <c r="C4" s="312"/>
      <c r="D4" s="374" t="s">
        <v>718</v>
      </c>
    </row>
    <row r="5" spans="1:4" ht="15">
      <c r="A5" s="312">
        <v>289.11</v>
      </c>
      <c r="B5" s="312">
        <v>289.11</v>
      </c>
      <c r="C5" s="312">
        <v>289.11</v>
      </c>
      <c r="D5" s="374" t="s">
        <v>717</v>
      </c>
    </row>
    <row r="6" spans="1:4" ht="15">
      <c r="A6" s="312">
        <v>306.76</v>
      </c>
      <c r="B6" s="312">
        <v>306.76</v>
      </c>
      <c r="C6" s="312"/>
      <c r="D6" s="374" t="s">
        <v>719</v>
      </c>
    </row>
    <row r="7" spans="1:4" ht="15">
      <c r="A7" s="312"/>
      <c r="B7" s="312">
        <v>336.38</v>
      </c>
      <c r="C7" s="312"/>
      <c r="D7" s="374" t="s">
        <v>720</v>
      </c>
    </row>
    <row r="8" spans="1:4" ht="15">
      <c r="A8" s="312">
        <v>103.5</v>
      </c>
      <c r="B8" s="312"/>
      <c r="C8" s="312"/>
      <c r="D8" s="374" t="s">
        <v>721</v>
      </c>
    </row>
    <row r="9" spans="1:4" ht="15">
      <c r="A9" s="312">
        <v>0</v>
      </c>
      <c r="B9" s="312">
        <v>3695</v>
      </c>
      <c r="C9" s="312">
        <v>4392.05</v>
      </c>
      <c r="D9" s="374" t="s">
        <v>722</v>
      </c>
    </row>
    <row r="10" spans="1:7" ht="15">
      <c r="A10" s="312"/>
      <c r="B10" s="312"/>
      <c r="C10" s="312">
        <v>185.98</v>
      </c>
      <c r="D10" s="374" t="s">
        <v>723</v>
      </c>
      <c r="G10">
        <v>1696.67</v>
      </c>
    </row>
    <row r="11" spans="1:7" ht="15">
      <c r="A11" s="312"/>
      <c r="B11" s="312"/>
      <c r="C11" s="312">
        <v>400</v>
      </c>
      <c r="D11" s="374" t="s">
        <v>724</v>
      </c>
      <c r="G11">
        <v>2695.38</v>
      </c>
    </row>
    <row r="12" spans="1:7" ht="15">
      <c r="A12" s="312"/>
      <c r="B12" s="312"/>
      <c r="C12" s="312">
        <v>1125</v>
      </c>
      <c r="D12" s="374" t="s">
        <v>725</v>
      </c>
      <c r="G12">
        <f>SUM(G10:G11)</f>
        <v>4392.05</v>
      </c>
    </row>
    <row r="13" spans="1:4" ht="15">
      <c r="A13" s="312"/>
      <c r="B13" s="312"/>
      <c r="C13" s="312">
        <v>1100</v>
      </c>
      <c r="D13" s="374" t="s">
        <v>726</v>
      </c>
    </row>
    <row r="14" spans="1:4" ht="15">
      <c r="A14" s="312"/>
      <c r="B14" s="312"/>
      <c r="C14" s="312">
        <v>625</v>
      </c>
      <c r="D14" s="374" t="s">
        <v>727</v>
      </c>
    </row>
    <row r="15" spans="1:4" ht="15">
      <c r="A15" s="312">
        <v>1250</v>
      </c>
      <c r="B15" s="312"/>
      <c r="C15" s="312"/>
      <c r="D15" s="374" t="s">
        <v>728</v>
      </c>
    </row>
    <row r="16" spans="1:4" ht="15">
      <c r="A16" s="312"/>
      <c r="B16" s="312"/>
      <c r="C16" s="312">
        <v>1250</v>
      </c>
      <c r="D16" s="374" t="s">
        <v>729</v>
      </c>
    </row>
    <row r="17" spans="1:4" ht="15">
      <c r="A17" s="312"/>
      <c r="B17" s="312"/>
      <c r="C17" s="312">
        <v>344.6</v>
      </c>
      <c r="D17" s="374" t="s">
        <v>723</v>
      </c>
    </row>
    <row r="18" spans="1:4" ht="15">
      <c r="A18" s="312">
        <v>400</v>
      </c>
      <c r="B18" s="312">
        <v>1700</v>
      </c>
      <c r="C18" s="312">
        <v>6737.44</v>
      </c>
      <c r="D18" s="374" t="s">
        <v>717</v>
      </c>
    </row>
    <row r="19" spans="1:4" ht="15">
      <c r="A19" s="312"/>
      <c r="B19" s="312"/>
      <c r="C19" s="312">
        <v>1000</v>
      </c>
      <c r="D19" s="374" t="s">
        <v>730</v>
      </c>
    </row>
    <row r="20" spans="1:4" ht="15">
      <c r="A20" s="312">
        <f>SUM(A3:A19)</f>
        <v>2593.14</v>
      </c>
      <c r="B20" s="312">
        <f>SUM(B3:B19)</f>
        <v>6483.52</v>
      </c>
      <c r="C20" s="312">
        <f>SUM(C3:C19)</f>
        <v>17605.45</v>
      </c>
      <c r="D20" s="374" t="s">
        <v>479</v>
      </c>
    </row>
    <row r="21" spans="1:3" ht="15">
      <c r="A21" s="320"/>
      <c r="B21" s="320"/>
      <c r="C21" s="320"/>
    </row>
    <row r="22" spans="1:4" ht="15">
      <c r="A22" s="320"/>
      <c r="B22" s="320"/>
      <c r="C22" s="320">
        <f>SUM(A20:C20)</f>
        <v>26682.11</v>
      </c>
      <c r="D22" s="320"/>
    </row>
    <row r="23" spans="1:4" ht="15">
      <c r="A23" s="320"/>
      <c r="B23" s="320"/>
      <c r="C23" s="320"/>
      <c r="D23" s="320"/>
    </row>
    <row r="24" spans="1:4" ht="15">
      <c r="A24" s="320"/>
      <c r="B24" s="320"/>
      <c r="C24" s="320"/>
      <c r="D24" s="320"/>
    </row>
    <row r="25" spans="1:3" ht="15">
      <c r="A25" s="320"/>
      <c r="B25" s="320"/>
      <c r="C25" s="320"/>
    </row>
    <row r="26" spans="1:3" ht="15">
      <c r="A26" s="320"/>
      <c r="B26" s="320"/>
      <c r="C26" s="320"/>
    </row>
    <row r="27" spans="1:3" ht="15">
      <c r="A27" s="320"/>
      <c r="B27" s="320"/>
      <c r="C27" s="320"/>
    </row>
    <row r="28" spans="1:3" ht="15">
      <c r="A28" s="320"/>
      <c r="B28" s="320"/>
      <c r="C28" s="320"/>
    </row>
    <row r="29" spans="1:3" ht="15">
      <c r="A29" s="320"/>
      <c r="B29" s="320"/>
      <c r="C29" s="320"/>
    </row>
    <row r="30" spans="1:3" ht="15">
      <c r="A30" s="320"/>
      <c r="B30" s="320"/>
      <c r="C30" s="320"/>
    </row>
    <row r="31" spans="1:3" ht="15">
      <c r="A31" s="320"/>
      <c r="B31" s="320"/>
      <c r="C31" s="320"/>
    </row>
    <row r="32" spans="1:3" ht="15">
      <c r="A32" s="320"/>
      <c r="B32" s="320"/>
      <c r="C32" s="320"/>
    </row>
    <row r="33" spans="1:3" ht="15">
      <c r="A33" s="320"/>
      <c r="B33" s="320"/>
      <c r="C33" s="320"/>
    </row>
    <row r="34" spans="1:3" ht="15">
      <c r="A34" s="320"/>
      <c r="B34" s="320"/>
      <c r="C34" s="320"/>
    </row>
    <row r="35" spans="1:3" ht="15">
      <c r="A35" s="320"/>
      <c r="B35" s="320"/>
      <c r="C35" s="320"/>
    </row>
    <row r="36" spans="1:3" ht="15">
      <c r="A36" s="320"/>
      <c r="B36" s="320"/>
      <c r="C36" s="320"/>
    </row>
    <row r="37" spans="1:3" ht="15">
      <c r="A37" s="320"/>
      <c r="B37" s="320"/>
      <c r="C37" s="320"/>
    </row>
    <row r="38" spans="1:3" ht="15">
      <c r="A38" s="320"/>
      <c r="B38" s="320"/>
      <c r="C38" s="320"/>
    </row>
    <row r="39" spans="1:3" ht="15">
      <c r="A39" s="320"/>
      <c r="B39" s="320"/>
      <c r="C39" s="320"/>
    </row>
    <row r="40" spans="1:3" ht="15">
      <c r="A40" s="320"/>
      <c r="B40" s="320"/>
      <c r="C40" s="320"/>
    </row>
    <row r="41" spans="1:3" ht="15">
      <c r="A41" s="320"/>
      <c r="B41" s="320"/>
      <c r="C41" s="320"/>
    </row>
    <row r="42" spans="1:3" ht="15">
      <c r="A42" s="320"/>
      <c r="B42" s="320"/>
      <c r="C42" s="320"/>
    </row>
    <row r="43" spans="1:3" ht="15">
      <c r="A43" s="320"/>
      <c r="B43" s="320"/>
      <c r="C43" s="320"/>
    </row>
    <row r="44" spans="1:3" ht="15">
      <c r="A44" s="320"/>
      <c r="B44" s="320"/>
      <c r="C44" s="320"/>
    </row>
    <row r="45" spans="1:3" ht="15">
      <c r="A45" s="320"/>
      <c r="B45" s="320"/>
      <c r="C45" s="320"/>
    </row>
    <row r="46" spans="1:3" ht="15">
      <c r="A46" s="320"/>
      <c r="B46" s="320"/>
      <c r="C46" s="320"/>
    </row>
    <row r="47" spans="1:3" ht="15">
      <c r="A47" s="320"/>
      <c r="B47" s="320"/>
      <c r="C47" s="320"/>
    </row>
    <row r="48" spans="1:3" ht="15">
      <c r="A48" s="320"/>
      <c r="B48" s="320"/>
      <c r="C48" s="320"/>
    </row>
    <row r="49" spans="1:3" ht="15">
      <c r="A49" s="320"/>
      <c r="B49" s="320"/>
      <c r="C49" s="320"/>
    </row>
    <row r="50" spans="1:3" ht="15">
      <c r="A50" s="320"/>
      <c r="B50" s="320"/>
      <c r="C50" s="320"/>
    </row>
    <row r="51" spans="1:3" ht="15">
      <c r="A51" s="320"/>
      <c r="B51" s="320"/>
      <c r="C51" s="320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1"/>
  <sheetViews>
    <sheetView workbookViewId="0" topLeftCell="A1">
      <selection activeCell="O26" sqref="O26"/>
    </sheetView>
  </sheetViews>
  <sheetFormatPr defaultColWidth="9.140625" defaultRowHeight="15"/>
  <cols>
    <col min="1" max="1" width="10.00390625" style="446" customWidth="1"/>
    <col min="2" max="2" width="15.7109375" style="446" customWidth="1"/>
    <col min="3" max="3" width="13.8515625" style="446" customWidth="1"/>
    <col min="4" max="4" width="11.8515625" style="446" customWidth="1"/>
    <col min="5" max="5" width="15.140625" style="446" customWidth="1"/>
    <col min="6" max="6" width="12.8515625" style="446" customWidth="1"/>
    <col min="7" max="7" width="14.00390625" style="446" customWidth="1"/>
    <col min="8" max="8" width="14.421875" style="446" customWidth="1"/>
    <col min="9" max="9" width="14.57421875" style="0" customWidth="1"/>
  </cols>
  <sheetData>
    <row r="2" spans="1:10" ht="57.6">
      <c r="A2" s="383" t="s">
        <v>556</v>
      </c>
      <c r="B2" s="383" t="s">
        <v>557</v>
      </c>
      <c r="C2" s="383" t="s">
        <v>558</v>
      </c>
      <c r="D2" s="383" t="s">
        <v>559</v>
      </c>
      <c r="E2" s="383" t="s">
        <v>585</v>
      </c>
      <c r="F2" s="383" t="s">
        <v>584</v>
      </c>
      <c r="G2" s="383" t="s">
        <v>560</v>
      </c>
      <c r="H2" s="383" t="s">
        <v>738</v>
      </c>
      <c r="I2" s="383" t="s">
        <v>553</v>
      </c>
      <c r="J2" s="423" t="s">
        <v>586</v>
      </c>
    </row>
    <row r="3" spans="1:10" ht="15">
      <c r="A3" s="313">
        <v>160</v>
      </c>
      <c r="B3" s="313">
        <v>62.5</v>
      </c>
      <c r="C3" s="313"/>
      <c r="D3" s="313">
        <v>44.26</v>
      </c>
      <c r="E3" s="313">
        <v>867.24</v>
      </c>
      <c r="F3" s="313">
        <v>78.98</v>
      </c>
      <c r="G3" s="313">
        <v>1469.64</v>
      </c>
      <c r="H3" s="313">
        <v>316.94</v>
      </c>
      <c r="I3" s="312">
        <v>1500</v>
      </c>
      <c r="J3" s="424"/>
    </row>
    <row r="4" spans="1:10" ht="15">
      <c r="A4" s="313">
        <v>160</v>
      </c>
      <c r="B4" s="313">
        <v>62.5</v>
      </c>
      <c r="C4" s="313"/>
      <c r="D4" s="313">
        <v>395.46</v>
      </c>
      <c r="E4" s="313">
        <v>1696.6</v>
      </c>
      <c r="F4" s="313">
        <v>1625</v>
      </c>
      <c r="G4" s="313">
        <v>600</v>
      </c>
      <c r="H4" s="313">
        <v>331.54</v>
      </c>
      <c r="I4" s="312">
        <v>77.29</v>
      </c>
      <c r="J4" s="374"/>
    </row>
    <row r="5" spans="1:10" ht="15">
      <c r="A5" s="313">
        <v>160</v>
      </c>
      <c r="B5" s="313">
        <v>62.5</v>
      </c>
      <c r="C5" s="313"/>
      <c r="D5" s="313">
        <v>9.34</v>
      </c>
      <c r="E5" s="313">
        <v>1800</v>
      </c>
      <c r="F5" s="313">
        <v>716.91</v>
      </c>
      <c r="G5" s="313">
        <v>720</v>
      </c>
      <c r="H5" s="313"/>
      <c r="I5" s="312">
        <v>696</v>
      </c>
      <c r="J5" s="374"/>
    </row>
    <row r="6" spans="1:10" ht="15">
      <c r="A6" s="313">
        <v>160</v>
      </c>
      <c r="B6" s="313">
        <v>62.5</v>
      </c>
      <c r="C6" s="313"/>
      <c r="D6" s="313">
        <v>190.05</v>
      </c>
      <c r="E6" s="313">
        <v>210</v>
      </c>
      <c r="F6" s="313">
        <v>326.99</v>
      </c>
      <c r="G6" s="313">
        <v>1400</v>
      </c>
      <c r="H6" s="313"/>
      <c r="I6" s="312">
        <v>200</v>
      </c>
      <c r="J6" s="374"/>
    </row>
    <row r="7" spans="1:10" ht="15">
      <c r="A7" s="313">
        <v>160</v>
      </c>
      <c r="B7" s="313">
        <v>62.5</v>
      </c>
      <c r="C7" s="313"/>
      <c r="D7" s="313">
        <v>77.32</v>
      </c>
      <c r="E7" s="313"/>
      <c r="F7" s="313">
        <v>269.6</v>
      </c>
      <c r="G7" s="313">
        <v>1333.15</v>
      </c>
      <c r="H7" s="313"/>
      <c r="I7" s="312">
        <v>101.84</v>
      </c>
      <c r="J7" s="374"/>
    </row>
    <row r="8" spans="1:10" ht="15">
      <c r="A8" s="313">
        <v>160</v>
      </c>
      <c r="B8" s="313">
        <v>26</v>
      </c>
      <c r="C8" s="313"/>
      <c r="D8" s="313">
        <v>9.66</v>
      </c>
      <c r="E8" s="313"/>
      <c r="F8" s="313">
        <v>1500</v>
      </c>
      <c r="G8" s="313">
        <v>475.6</v>
      </c>
      <c r="H8" s="313"/>
      <c r="I8" s="312">
        <v>75.92</v>
      </c>
      <c r="J8" s="374"/>
    </row>
    <row r="9" spans="1:10" ht="15">
      <c r="A9" s="313">
        <v>160</v>
      </c>
      <c r="B9" s="313">
        <v>62.5</v>
      </c>
      <c r="C9" s="313"/>
      <c r="D9" s="313">
        <v>11.13</v>
      </c>
      <c r="E9" s="313"/>
      <c r="F9" s="313"/>
      <c r="G9" s="313">
        <v>400</v>
      </c>
      <c r="H9" s="313"/>
      <c r="I9" s="312">
        <v>200</v>
      </c>
      <c r="J9" s="374"/>
    </row>
    <row r="10" spans="1:10" ht="15">
      <c r="A10" s="313">
        <v>160</v>
      </c>
      <c r="B10" s="313">
        <v>19.8</v>
      </c>
      <c r="C10" s="313"/>
      <c r="D10" s="313">
        <v>177.05</v>
      </c>
      <c r="E10" s="313"/>
      <c r="F10" s="313"/>
      <c r="G10" s="313">
        <v>410.96</v>
      </c>
      <c r="H10" s="313"/>
      <c r="I10" s="312">
        <v>150</v>
      </c>
      <c r="J10" s="374"/>
    </row>
    <row r="11" spans="1:10" ht="15">
      <c r="A11" s="313">
        <v>160</v>
      </c>
      <c r="B11" s="313">
        <v>62.5</v>
      </c>
      <c r="C11" s="313"/>
      <c r="D11" s="313">
        <v>44.04</v>
      </c>
      <c r="E11" s="313"/>
      <c r="F11" s="313"/>
      <c r="G11" s="313"/>
      <c r="H11" s="313"/>
      <c r="I11" s="312">
        <v>41.96</v>
      </c>
      <c r="J11" s="374"/>
    </row>
    <row r="12" spans="1:10" ht="15">
      <c r="A12" s="313">
        <v>160</v>
      </c>
      <c r="B12" s="313">
        <v>62.5</v>
      </c>
      <c r="C12" s="313"/>
      <c r="D12" s="313">
        <v>10.44</v>
      </c>
      <c r="E12" s="313"/>
      <c r="F12" s="313"/>
      <c r="G12" s="313"/>
      <c r="H12" s="313"/>
      <c r="I12" s="312">
        <v>313.67</v>
      </c>
      <c r="J12" s="374"/>
    </row>
    <row r="13" spans="1:10" ht="15">
      <c r="A13" s="313">
        <v>160</v>
      </c>
      <c r="B13" s="313">
        <v>29.5</v>
      </c>
      <c r="C13" s="313"/>
      <c r="D13" s="313">
        <v>181.88</v>
      </c>
      <c r="E13" s="313"/>
      <c r="F13" s="313"/>
      <c r="G13" s="313"/>
      <c r="H13" s="313"/>
      <c r="I13" s="312">
        <v>1500</v>
      </c>
      <c r="J13" s="374"/>
    </row>
    <row r="14" spans="1:10" ht="15">
      <c r="A14" s="313">
        <v>160</v>
      </c>
      <c r="B14" s="313">
        <v>62.5</v>
      </c>
      <c r="C14" s="313"/>
      <c r="D14" s="313">
        <v>40.02</v>
      </c>
      <c r="E14" s="313"/>
      <c r="F14" s="313"/>
      <c r="G14" s="313"/>
      <c r="H14" s="313"/>
      <c r="I14" s="312">
        <v>250</v>
      </c>
      <c r="J14" s="374"/>
    </row>
    <row r="15" spans="1:10" ht="15">
      <c r="A15" s="313"/>
      <c r="B15" s="313">
        <v>15.9</v>
      </c>
      <c r="C15" s="313"/>
      <c r="D15" s="313"/>
      <c r="E15" s="313"/>
      <c r="F15" s="313"/>
      <c r="G15" s="313"/>
      <c r="H15" s="313"/>
      <c r="I15" s="312">
        <v>53.86</v>
      </c>
      <c r="J15" s="374"/>
    </row>
    <row r="16" spans="1:10" ht="15">
      <c r="A16" s="313"/>
      <c r="B16" s="313">
        <v>21.9</v>
      </c>
      <c r="C16" s="313"/>
      <c r="D16" s="313"/>
      <c r="E16" s="313"/>
      <c r="F16" s="313"/>
      <c r="G16" s="313"/>
      <c r="H16" s="313"/>
      <c r="I16" s="312">
        <v>536</v>
      </c>
      <c r="J16" s="374"/>
    </row>
    <row r="17" spans="1:10" ht="15">
      <c r="A17" s="313"/>
      <c r="B17" s="313">
        <v>62.5</v>
      </c>
      <c r="C17" s="313"/>
      <c r="D17" s="313"/>
      <c r="E17" s="313"/>
      <c r="F17" s="313"/>
      <c r="G17" s="313"/>
      <c r="H17" s="313"/>
      <c r="I17" s="312">
        <v>455</v>
      </c>
      <c r="J17" s="374"/>
    </row>
    <row r="18" spans="1:10" ht="15">
      <c r="A18" s="313"/>
      <c r="B18" s="313"/>
      <c r="C18" s="313"/>
      <c r="D18" s="313"/>
      <c r="E18" s="313"/>
      <c r="F18" s="313"/>
      <c r="G18" s="313"/>
      <c r="H18" s="313"/>
      <c r="I18" s="312">
        <v>233.39</v>
      </c>
      <c r="J18" s="374"/>
    </row>
    <row r="19" spans="1:10" ht="15">
      <c r="A19" s="313"/>
      <c r="B19" s="313"/>
      <c r="C19" s="313"/>
      <c r="D19" s="313"/>
      <c r="E19" s="313"/>
      <c r="F19" s="313"/>
      <c r="G19" s="313"/>
      <c r="H19" s="313"/>
      <c r="I19" s="312">
        <v>60</v>
      </c>
      <c r="J19" s="374"/>
    </row>
    <row r="20" spans="1:10" ht="15">
      <c r="A20" s="313"/>
      <c r="B20" s="313"/>
      <c r="C20" s="313"/>
      <c r="D20" s="313"/>
      <c r="E20" s="313"/>
      <c r="F20" s="313"/>
      <c r="G20" s="313"/>
      <c r="H20" s="313"/>
      <c r="I20" s="312">
        <v>190.2</v>
      </c>
      <c r="J20" s="374"/>
    </row>
    <row r="21" spans="1:10" ht="15">
      <c r="A21" s="313"/>
      <c r="B21" s="313"/>
      <c r="C21" s="313"/>
      <c r="D21" s="313"/>
      <c r="E21" s="313"/>
      <c r="F21" s="313"/>
      <c r="G21" s="313"/>
      <c r="H21" s="313"/>
      <c r="I21" s="312">
        <v>2520</v>
      </c>
      <c r="J21" s="374"/>
    </row>
    <row r="22" spans="1:10" ht="15">
      <c r="A22" s="313"/>
      <c r="B22" s="313"/>
      <c r="C22" s="313"/>
      <c r="D22" s="313"/>
      <c r="E22" s="313"/>
      <c r="F22" s="313"/>
      <c r="G22" s="313"/>
      <c r="H22" s="313"/>
      <c r="I22" s="312">
        <v>11.58</v>
      </c>
      <c r="J22" s="374"/>
    </row>
    <row r="23" spans="1:10" ht="15">
      <c r="A23" s="313"/>
      <c r="B23" s="313"/>
      <c r="C23" s="313"/>
      <c r="D23" s="313"/>
      <c r="E23" s="313"/>
      <c r="F23" s="313"/>
      <c r="G23" s="313"/>
      <c r="H23" s="313"/>
      <c r="I23" s="312">
        <v>1178</v>
      </c>
      <c r="J23" s="374"/>
    </row>
    <row r="24" spans="1:10" ht="15">
      <c r="A24" s="313"/>
      <c r="B24" s="313"/>
      <c r="C24" s="313"/>
      <c r="D24" s="313"/>
      <c r="E24" s="313"/>
      <c r="F24" s="313"/>
      <c r="G24" s="313"/>
      <c r="H24" s="313"/>
      <c r="I24" s="312"/>
      <c r="J24" s="374"/>
    </row>
    <row r="25" spans="1:10" ht="15">
      <c r="A25" s="313"/>
      <c r="B25" s="313"/>
      <c r="C25" s="313"/>
      <c r="D25" s="313"/>
      <c r="E25" s="313"/>
      <c r="F25" s="313"/>
      <c r="G25" s="313"/>
      <c r="H25" s="313"/>
      <c r="I25" s="312"/>
      <c r="J25" s="374"/>
    </row>
    <row r="26" spans="1:10" ht="15">
      <c r="A26" s="313"/>
      <c r="B26" s="313"/>
      <c r="C26" s="313"/>
      <c r="D26" s="313"/>
      <c r="E26" s="313"/>
      <c r="F26" s="313"/>
      <c r="G26" s="313"/>
      <c r="H26" s="313"/>
      <c r="I26" s="312"/>
      <c r="J26" s="374"/>
    </row>
    <row r="27" spans="1:10" ht="15">
      <c r="A27" s="313"/>
      <c r="B27" s="313"/>
      <c r="C27" s="313"/>
      <c r="D27" s="313"/>
      <c r="E27" s="313"/>
      <c r="F27" s="313"/>
      <c r="G27" s="313"/>
      <c r="H27" s="313"/>
      <c r="I27" s="312"/>
      <c r="J27" s="374"/>
    </row>
    <row r="28" spans="1:10" ht="15">
      <c r="A28" s="313"/>
      <c r="B28" s="313"/>
      <c r="C28" s="313"/>
      <c r="D28" s="313"/>
      <c r="E28" s="313"/>
      <c r="F28" s="313"/>
      <c r="G28" s="313"/>
      <c r="H28" s="313"/>
      <c r="I28" s="312"/>
      <c r="J28" s="374"/>
    </row>
    <row r="29" spans="1:10" ht="15">
      <c r="A29" s="313"/>
      <c r="B29" s="313"/>
      <c r="C29" s="313"/>
      <c r="D29" s="313"/>
      <c r="E29" s="313"/>
      <c r="F29" s="313"/>
      <c r="G29" s="313"/>
      <c r="H29" s="313"/>
      <c r="I29" s="312"/>
      <c r="J29" s="374"/>
    </row>
    <row r="30" spans="1:10" ht="15">
      <c r="A30" s="313"/>
      <c r="B30" s="313"/>
      <c r="C30" s="313"/>
      <c r="D30" s="313"/>
      <c r="E30" s="313"/>
      <c r="F30" s="313"/>
      <c r="G30" s="313"/>
      <c r="H30" s="313"/>
      <c r="I30" s="312"/>
      <c r="J30" s="374"/>
    </row>
    <row r="31" spans="1:10" ht="15">
      <c r="A31" s="313"/>
      <c r="B31" s="313"/>
      <c r="C31" s="313"/>
      <c r="D31" s="313"/>
      <c r="E31" s="313"/>
      <c r="F31" s="313"/>
      <c r="G31" s="313"/>
      <c r="H31" s="313"/>
      <c r="I31" s="312"/>
      <c r="J31" s="374"/>
    </row>
    <row r="32" spans="1:10" ht="15">
      <c r="A32" s="313"/>
      <c r="B32" s="313"/>
      <c r="C32" s="313"/>
      <c r="D32" s="313"/>
      <c r="E32" s="313"/>
      <c r="F32" s="313"/>
      <c r="G32" s="313"/>
      <c r="H32" s="313"/>
      <c r="I32" s="313"/>
      <c r="J32" s="374"/>
    </row>
    <row r="33" spans="1:13" ht="15">
      <c r="A33" s="444">
        <f aca="true" t="shared" si="0" ref="A33:H33">SUM(A3:A20)</f>
        <v>1920</v>
      </c>
      <c r="B33" s="444">
        <f t="shared" si="0"/>
        <v>738.0999999999999</v>
      </c>
      <c r="C33" s="444">
        <f t="shared" si="0"/>
        <v>0</v>
      </c>
      <c r="D33" s="444">
        <f t="shared" si="0"/>
        <v>1190.6499999999996</v>
      </c>
      <c r="E33" s="444">
        <f t="shared" si="0"/>
        <v>4573.84</v>
      </c>
      <c r="F33" s="444">
        <f t="shared" si="0"/>
        <v>4517.48</v>
      </c>
      <c r="G33" s="444">
        <f t="shared" si="0"/>
        <v>6809.350000000001</v>
      </c>
      <c r="H33" s="444">
        <f t="shared" si="0"/>
        <v>648.48</v>
      </c>
      <c r="I33" s="384">
        <f>SUM(I3:I32)</f>
        <v>10344.710000000001</v>
      </c>
      <c r="J33" s="384">
        <f>SUM(J3:J23)</f>
        <v>0</v>
      </c>
      <c r="K33" s="320">
        <f>SUM(A33:J33)</f>
        <v>30742.61</v>
      </c>
      <c r="M33" s="320"/>
    </row>
    <row r="34" spans="1:12" ht="15">
      <c r="A34" s="445"/>
      <c r="B34" s="445"/>
      <c r="C34" s="445"/>
      <c r="D34" s="445"/>
      <c r="E34" s="445"/>
      <c r="F34" s="445"/>
      <c r="G34" s="445"/>
      <c r="H34" s="445"/>
      <c r="I34" s="320"/>
      <c r="J34" s="320"/>
      <c r="L34" s="320"/>
    </row>
    <row r="35" spans="1:10" ht="15">
      <c r="A35" s="445"/>
      <c r="B35" s="445"/>
      <c r="C35" s="445"/>
      <c r="D35" s="445"/>
      <c r="E35" s="445"/>
      <c r="F35" s="445"/>
      <c r="G35" s="445"/>
      <c r="H35" s="445"/>
      <c r="I35" s="320"/>
      <c r="J35" s="320"/>
    </row>
    <row r="36" spans="1:10" ht="15">
      <c r="A36" s="445"/>
      <c r="B36" s="445"/>
      <c r="C36" s="445"/>
      <c r="D36" s="445"/>
      <c r="E36" s="445"/>
      <c r="F36" s="445"/>
      <c r="G36" s="445"/>
      <c r="H36" s="445"/>
      <c r="I36" s="320">
        <f>SUM(A35:J35)</f>
        <v>0</v>
      </c>
      <c r="J36" t="s">
        <v>587</v>
      </c>
    </row>
    <row r="37" spans="1:9" ht="15">
      <c r="A37" s="445"/>
      <c r="B37" s="445"/>
      <c r="C37" s="445"/>
      <c r="D37" s="445"/>
      <c r="E37" s="445"/>
      <c r="F37" s="445"/>
      <c r="G37" s="445"/>
      <c r="H37" s="445"/>
      <c r="I37" s="320"/>
    </row>
    <row r="38" spans="1:9" ht="15">
      <c r="A38" s="445"/>
      <c r="B38" s="445"/>
      <c r="C38" s="445"/>
      <c r="D38" s="445"/>
      <c r="E38" s="445"/>
      <c r="F38" s="445"/>
      <c r="G38" s="445"/>
      <c r="H38" s="445"/>
      <c r="I38" s="320"/>
    </row>
    <row r="39" spans="1:9" ht="15">
      <c r="A39" s="445"/>
      <c r="B39" s="445"/>
      <c r="C39" s="445"/>
      <c r="D39" s="445"/>
      <c r="E39" s="445"/>
      <c r="F39" s="445"/>
      <c r="G39" s="445"/>
      <c r="H39" s="445"/>
      <c r="I39" s="320"/>
    </row>
    <row r="40" spans="1:9" ht="15">
      <c r="A40" s="445"/>
      <c r="B40" s="445"/>
      <c r="C40" s="445"/>
      <c r="D40" s="445"/>
      <c r="E40" s="445"/>
      <c r="F40" s="445"/>
      <c r="G40" s="445"/>
      <c r="H40" s="445"/>
      <c r="I40" s="320"/>
    </row>
    <row r="41" spans="1:9" ht="15">
      <c r="A41" s="445"/>
      <c r="B41" s="445"/>
      <c r="C41" s="445"/>
      <c r="D41" s="445"/>
      <c r="E41" s="445"/>
      <c r="F41" s="445"/>
      <c r="G41" s="445"/>
      <c r="H41" s="445"/>
      <c r="I41" s="320"/>
    </row>
    <row r="42" spans="1:9" ht="15">
      <c r="A42" s="445"/>
      <c r="B42" s="445"/>
      <c r="C42" s="445"/>
      <c r="D42" s="445"/>
      <c r="E42" s="445"/>
      <c r="F42" s="445"/>
      <c r="G42" s="445"/>
      <c r="H42" s="445"/>
      <c r="I42" s="320"/>
    </row>
    <row r="43" spans="1:9" ht="15">
      <c r="A43" s="445"/>
      <c r="B43" s="445"/>
      <c r="C43" s="445"/>
      <c r="D43" s="445"/>
      <c r="E43" s="445"/>
      <c r="F43" s="445"/>
      <c r="G43" s="445"/>
      <c r="H43" s="445"/>
      <c r="I43" s="320"/>
    </row>
    <row r="44" spans="1:9" ht="15">
      <c r="A44" s="445"/>
      <c r="B44" s="445"/>
      <c r="C44" s="445"/>
      <c r="D44" s="445"/>
      <c r="E44" s="445"/>
      <c r="F44" s="445"/>
      <c r="G44" s="445"/>
      <c r="H44" s="445"/>
      <c r="I44" s="320"/>
    </row>
    <row r="45" spans="1:9" ht="15">
      <c r="A45" s="445"/>
      <c r="B45" s="445"/>
      <c r="C45" s="445"/>
      <c r="D45" s="445"/>
      <c r="E45" s="445"/>
      <c r="F45" s="445"/>
      <c r="G45" s="445"/>
      <c r="H45" s="445"/>
      <c r="I45" s="320"/>
    </row>
    <row r="46" spans="1:9" ht="15">
      <c r="A46" s="445"/>
      <c r="B46" s="445"/>
      <c r="C46" s="445"/>
      <c r="D46" s="445"/>
      <c r="E46" s="445"/>
      <c r="F46" s="445"/>
      <c r="G46" s="445"/>
      <c r="H46" s="445"/>
      <c r="I46" s="320"/>
    </row>
    <row r="47" spans="1:9" ht="15">
      <c r="A47" s="445"/>
      <c r="B47" s="445"/>
      <c r="C47" s="445"/>
      <c r="D47" s="445"/>
      <c r="E47" s="445"/>
      <c r="F47" s="445"/>
      <c r="G47" s="445"/>
      <c r="H47" s="445"/>
      <c r="I47" s="320"/>
    </row>
    <row r="48" spans="1:9" ht="15">
      <c r="A48" s="445"/>
      <c r="B48" s="445"/>
      <c r="C48" s="445"/>
      <c r="D48" s="445"/>
      <c r="E48" s="445"/>
      <c r="F48" s="445"/>
      <c r="G48" s="445"/>
      <c r="H48" s="445"/>
      <c r="I48" s="320"/>
    </row>
    <row r="49" spans="1:9" ht="15">
      <c r="A49" s="445"/>
      <c r="B49" s="445"/>
      <c r="C49" s="445"/>
      <c r="D49" s="445"/>
      <c r="E49" s="445"/>
      <c r="F49" s="445"/>
      <c r="G49" s="445"/>
      <c r="H49" s="445"/>
      <c r="I49" s="320"/>
    </row>
    <row r="50" spans="1:9" ht="15">
      <c r="A50" s="445"/>
      <c r="B50" s="445"/>
      <c r="C50" s="445"/>
      <c r="D50" s="445"/>
      <c r="E50" s="445"/>
      <c r="F50" s="445"/>
      <c r="G50" s="445"/>
      <c r="H50" s="445"/>
      <c r="I50" s="320"/>
    </row>
    <row r="51" spans="1:9" ht="15">
      <c r="A51" s="445"/>
      <c r="B51" s="445"/>
      <c r="C51" s="445"/>
      <c r="D51" s="445"/>
      <c r="E51" s="445"/>
      <c r="F51" s="445"/>
      <c r="G51" s="445"/>
      <c r="H51" s="445"/>
      <c r="I51" s="320"/>
    </row>
    <row r="52" spans="1:9" ht="15">
      <c r="A52" s="445"/>
      <c r="B52" s="445"/>
      <c r="C52" s="445"/>
      <c r="D52" s="445"/>
      <c r="E52" s="445"/>
      <c r="F52" s="445"/>
      <c r="G52" s="445"/>
      <c r="H52" s="445"/>
      <c r="I52" s="320"/>
    </row>
    <row r="53" spans="1:9" ht="15">
      <c r="A53" s="445"/>
      <c r="B53" s="445"/>
      <c r="C53" s="445"/>
      <c r="D53" s="445"/>
      <c r="E53" s="445"/>
      <c r="F53" s="445"/>
      <c r="G53" s="445"/>
      <c r="H53" s="445"/>
      <c r="I53" s="320"/>
    </row>
    <row r="54" spans="1:9" ht="15">
      <c r="A54" s="445"/>
      <c r="B54" s="445"/>
      <c r="C54" s="445"/>
      <c r="D54" s="445"/>
      <c r="E54" s="445"/>
      <c r="F54" s="445"/>
      <c r="G54" s="445"/>
      <c r="H54" s="445"/>
      <c r="I54" s="320"/>
    </row>
    <row r="55" spans="1:9" ht="15">
      <c r="A55" s="445"/>
      <c r="B55" s="445"/>
      <c r="C55" s="445"/>
      <c r="D55" s="445"/>
      <c r="E55" s="445"/>
      <c r="F55" s="445"/>
      <c r="G55" s="445"/>
      <c r="H55" s="445"/>
      <c r="I55" s="320"/>
    </row>
    <row r="56" spans="1:9" ht="15">
      <c r="A56" s="445"/>
      <c r="B56" s="445"/>
      <c r="C56" s="445"/>
      <c r="D56" s="445"/>
      <c r="E56" s="445"/>
      <c r="F56" s="445"/>
      <c r="G56" s="445"/>
      <c r="H56" s="445"/>
      <c r="I56" s="320"/>
    </row>
    <row r="57" spans="1:9" ht="15">
      <c r="A57" s="445"/>
      <c r="B57" s="445"/>
      <c r="C57" s="445"/>
      <c r="D57" s="445"/>
      <c r="E57" s="445"/>
      <c r="F57" s="445"/>
      <c r="G57" s="445"/>
      <c r="H57" s="445"/>
      <c r="I57" s="320"/>
    </row>
    <row r="58" spans="1:9" ht="15">
      <c r="A58" s="445"/>
      <c r="B58" s="445"/>
      <c r="C58" s="445"/>
      <c r="D58" s="445"/>
      <c r="E58" s="445"/>
      <c r="F58" s="445"/>
      <c r="G58" s="445"/>
      <c r="H58" s="445"/>
      <c r="I58" s="320"/>
    </row>
    <row r="59" spans="1:9" ht="15">
      <c r="A59" s="445"/>
      <c r="B59" s="445"/>
      <c r="C59" s="445"/>
      <c r="D59" s="445"/>
      <c r="E59" s="445"/>
      <c r="F59" s="445"/>
      <c r="G59" s="445"/>
      <c r="H59" s="445"/>
      <c r="I59" s="320"/>
    </row>
    <row r="60" spans="1:9" ht="15">
      <c r="A60" s="445"/>
      <c r="B60" s="445"/>
      <c r="C60" s="445"/>
      <c r="D60" s="445"/>
      <c r="E60" s="445"/>
      <c r="F60" s="445"/>
      <c r="G60" s="445"/>
      <c r="H60" s="445"/>
      <c r="I60" s="320"/>
    </row>
    <row r="61" spans="1:9" ht="15">
      <c r="A61" s="445"/>
      <c r="B61" s="445"/>
      <c r="C61" s="445"/>
      <c r="D61" s="445"/>
      <c r="E61" s="445"/>
      <c r="F61" s="445"/>
      <c r="G61" s="445"/>
      <c r="H61" s="445"/>
      <c r="I61" s="320"/>
    </row>
  </sheetData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Pavo</cp:lastModifiedBy>
  <cp:lastPrinted>2018-08-23T12:00:34Z</cp:lastPrinted>
  <dcterms:created xsi:type="dcterms:W3CDTF">2015-03-25T15:10:35Z</dcterms:created>
  <dcterms:modified xsi:type="dcterms:W3CDTF">2018-08-23T12:00:41Z</dcterms:modified>
  <cp:category/>
  <cp:version/>
  <cp:contentType/>
  <cp:contentStatus/>
</cp:coreProperties>
</file>